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etrb\Documents\00   MOJE\11 SKRM\3010 DPMUL\"/>
    </mc:Choice>
  </mc:AlternateContent>
  <xr:revisionPtr revIDLastSave="0" documentId="13_ncr:1_{719807A0-F730-4DB1-ABB0-4D41AA437DBF}" xr6:coauthVersionLast="47" xr6:coauthVersionMax="47" xr10:uidLastSave="{00000000-0000-0000-0000-000000000000}"/>
  <bookViews>
    <workbookView xWindow="28800" yWindow="-5445" windowWidth="25800" windowHeight="21000" tabRatio="677" firstSheet="2" activeTab="2" xr2:uid="{00000000-000D-0000-FFFF-FFFF00000000}"/>
  </bookViews>
  <sheets>
    <sheet name="Pokyny pro vyplnění" sheetId="11" state="hidden" r:id="rId1"/>
    <sheet name="VzorPolozky" sheetId="10" state="hidden" r:id="rId2"/>
    <sheet name="REKAPITULACE" sheetId="21" r:id="rId3"/>
    <sheet name="Oprava rampy" sheetId="12" r:id="rId4"/>
    <sheet name="Oprava schodiště" sheetId="37" r:id="rId5"/>
    <sheet name="Přidružené konstrukce" sheetId="28" r:id="rId6"/>
  </sheets>
  <externalReferences>
    <externalReference r:id="rId7"/>
  </externalReferences>
  <definedNames>
    <definedName name="CenaCelkem" localSheetId="5">#REF!</definedName>
    <definedName name="CenaCelkem" localSheetId="2">#REF!</definedName>
    <definedName name="CenaCelkem">#REF!</definedName>
    <definedName name="CenaCelkemBezDPH" localSheetId="5">#REF!</definedName>
    <definedName name="CenaCelkemBezDPH" localSheetId="2">#REF!</definedName>
    <definedName name="CenaCelkemBezDPH">#REF!</definedName>
    <definedName name="cisloobjektu" localSheetId="5">#REF!</definedName>
    <definedName name="cisloobjektu" localSheetId="2">#REF!</definedName>
    <definedName name="cisloobjektu">#REF!</definedName>
    <definedName name="CisloRozpoctu">'[1]Krycí list'!$C$2</definedName>
    <definedName name="cislostavby">'[1]Krycí list'!$A$7</definedName>
    <definedName name="CisloStavebnihoRozpoctu" localSheetId="5">#REF!</definedName>
    <definedName name="CisloStavebnihoRozpoctu" localSheetId="2">#REF!</definedName>
    <definedName name="CisloStavebnihoRozpoctu">#REF!</definedName>
    <definedName name="dadresa" localSheetId="5">#REF!</definedName>
    <definedName name="dadresa" localSheetId="2">#REF!</definedName>
    <definedName name="dadresa">#REF!</definedName>
    <definedName name="dmisto" localSheetId="5">#REF!</definedName>
    <definedName name="dmisto" localSheetId="2">#REF!</definedName>
    <definedName name="dmisto">#REF!</definedName>
    <definedName name="DPHSni" localSheetId="5">#REF!</definedName>
    <definedName name="DPHSni" localSheetId="2">#REF!</definedName>
    <definedName name="DPHSni">#REF!</definedName>
    <definedName name="DPHZakl" localSheetId="5">#REF!</definedName>
    <definedName name="DPHZakl" localSheetId="2">#REF!</definedName>
    <definedName name="DPHZakl">#REF!</definedName>
    <definedName name="Mena" localSheetId="5">#REF!</definedName>
    <definedName name="Mena" localSheetId="2">#REF!</definedName>
    <definedName name="Mena">#REF!</definedName>
    <definedName name="MistoStavby" localSheetId="5">#REF!</definedName>
    <definedName name="MistoStavby" localSheetId="2">#REF!</definedName>
    <definedName name="MistoStavby">#REF!</definedName>
    <definedName name="nazevobjektu" localSheetId="5">#REF!</definedName>
    <definedName name="nazevobjektu" localSheetId="2">#REF!</definedName>
    <definedName name="nazevobjektu">#REF!</definedName>
    <definedName name="NazevRozpoctu">'[1]Krycí list'!$D$2</definedName>
    <definedName name="nazevstavby">'[1]Krycí list'!$C$7</definedName>
    <definedName name="NazevStavebnihoRozpoctu" localSheetId="5">#REF!</definedName>
    <definedName name="NazevStavebnihoRozpoctu" localSheetId="2">#REF!</definedName>
    <definedName name="NazevStavebnihoRozpoctu">#REF!</definedName>
    <definedName name="oadresa" localSheetId="5">#REF!</definedName>
    <definedName name="oadresa" localSheetId="2">#REF!</definedName>
    <definedName name="oadresa">#REF!</definedName>
    <definedName name="_xlnm.Print_Area" localSheetId="3">'Oprava rampy'!$A$1:$G$71</definedName>
    <definedName name="_xlnm.Print_Area" localSheetId="4">'Oprava schodiště'!$A$1:$G$76</definedName>
    <definedName name="_xlnm.Print_Area" localSheetId="5">'Přidružené konstrukce'!$A$1:$G$20</definedName>
    <definedName name="_xlnm.Print_Area" localSheetId="2">REKAPITULACE!$B$2:$I$12</definedName>
    <definedName name="padresa" localSheetId="5">#REF!</definedName>
    <definedName name="padresa" localSheetId="2">#REF!</definedName>
    <definedName name="padresa">#REF!</definedName>
    <definedName name="pdic" localSheetId="5">#REF!</definedName>
    <definedName name="pdic" localSheetId="2">#REF!</definedName>
    <definedName name="pdic">#REF!</definedName>
    <definedName name="pico" localSheetId="5">#REF!</definedName>
    <definedName name="pico" localSheetId="2">#REF!</definedName>
    <definedName name="pico">#REF!</definedName>
    <definedName name="pmisto" localSheetId="5">#REF!</definedName>
    <definedName name="pmisto" localSheetId="2">#REF!</definedName>
    <definedName name="pmisto">#REF!</definedName>
    <definedName name="PocetMJ" localSheetId="5">#REF!</definedName>
    <definedName name="PocetMJ" localSheetId="2">#REF!</definedName>
    <definedName name="PocetMJ">#REF!</definedName>
    <definedName name="PoptavkaID" localSheetId="5">#REF!</definedName>
    <definedName name="PoptavkaID" localSheetId="2">#REF!</definedName>
    <definedName name="PoptavkaID">#REF!</definedName>
    <definedName name="pPSC" localSheetId="5">#REF!</definedName>
    <definedName name="pPSC" localSheetId="2">#REF!</definedName>
    <definedName name="pPSC">#REF!</definedName>
    <definedName name="Projektant" localSheetId="5">#REF!</definedName>
    <definedName name="Projektant" localSheetId="2">#REF!</definedName>
    <definedName name="Projektant">#REF!</definedName>
    <definedName name="SazbaDPH1">'[1]Krycí list'!$C$30</definedName>
    <definedName name="SazbaDPH2">'[1]Krycí list'!$C$32</definedName>
    <definedName name="SloupecCC" localSheetId="5">#REF!</definedName>
    <definedName name="SloupecCC" localSheetId="2">#REF!</definedName>
    <definedName name="SloupecCC">#REF!</definedName>
    <definedName name="SloupecCisloPol" localSheetId="5">#REF!</definedName>
    <definedName name="SloupecCisloPol" localSheetId="2">#REF!</definedName>
    <definedName name="SloupecCisloPol">#REF!</definedName>
    <definedName name="SloupecJC" localSheetId="5">#REF!</definedName>
    <definedName name="SloupecJC" localSheetId="2">#REF!</definedName>
    <definedName name="SloupecJC">#REF!</definedName>
    <definedName name="SloupecMJ" localSheetId="5">#REF!</definedName>
    <definedName name="SloupecMJ" localSheetId="2">#REF!</definedName>
    <definedName name="SloupecMJ">#REF!</definedName>
    <definedName name="SloupecMnozstvi" localSheetId="5">#REF!</definedName>
    <definedName name="SloupecMnozstvi" localSheetId="2">#REF!</definedName>
    <definedName name="SloupecMnozstvi">#REF!</definedName>
    <definedName name="SloupecNazPol" localSheetId="5">#REF!</definedName>
    <definedName name="SloupecNazPol" localSheetId="2">#REF!</definedName>
    <definedName name="SloupecNazPol">#REF!</definedName>
    <definedName name="SloupecPC" localSheetId="5">#REF!</definedName>
    <definedName name="SloupecPC" localSheetId="2">#REF!</definedName>
    <definedName name="SloupecPC">#REF!</definedName>
    <definedName name="Vypracoval" localSheetId="5">#REF!</definedName>
    <definedName name="Vypracoval" localSheetId="2">#REF!</definedName>
    <definedName name="Vypracoval">#REF!</definedName>
    <definedName name="ZakladDPHSni" localSheetId="5">#REF!</definedName>
    <definedName name="ZakladDPHSni" localSheetId="2">#REF!</definedName>
    <definedName name="ZakladDPHSni">#REF!</definedName>
    <definedName name="ZakladDPHZakl" localSheetId="5">#REF!</definedName>
    <definedName name="ZakladDPHZakl" localSheetId="2">#REF!</definedName>
    <definedName name="ZakladDPHZakl">#REF!</definedName>
    <definedName name="Zaokrouhleni" localSheetId="5">#REF!</definedName>
    <definedName name="Zaokrouhleni" localSheetId="2">#REF!</definedName>
    <definedName name="Zaokrouhleni">#REF!</definedName>
    <definedName name="Zhotovitel" localSheetId="5">#REF!</definedName>
    <definedName name="Zhotovitel" localSheetId="2">#REF!</definedName>
    <definedName name="Zhotovitel">#REF!</definedName>
  </definedNames>
  <calcPr calcId="191029" iterateCount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" i="28" l="1"/>
  <c r="G20" i="28" l="1"/>
  <c r="I15" i="28"/>
  <c r="E15" i="28" s="1"/>
  <c r="G15" i="28" s="1"/>
  <c r="E14" i="28"/>
  <c r="G14" i="28" s="1"/>
  <c r="I11" i="28"/>
  <c r="E11" i="28" s="1"/>
  <c r="G11" i="28" s="1"/>
  <c r="E33" i="37"/>
  <c r="G33" i="37" s="1"/>
  <c r="G48" i="37"/>
  <c r="G12" i="37"/>
  <c r="G14" i="37"/>
  <c r="G43" i="37"/>
  <c r="G66" i="37"/>
  <c r="I17" i="37"/>
  <c r="E17" i="37" s="1"/>
  <c r="H17" i="37" s="1"/>
  <c r="I71" i="37"/>
  <c r="E71" i="37" s="1"/>
  <c r="G71" i="37" s="1"/>
  <c r="G76" i="37"/>
  <c r="I57" i="37"/>
  <c r="E57" i="37" s="1"/>
  <c r="G57" i="37" s="1"/>
  <c r="I54" i="37"/>
  <c r="E54" i="37" s="1"/>
  <c r="G54" i="37" s="1"/>
  <c r="I51" i="37"/>
  <c r="E51" i="37" s="1"/>
  <c r="G51" i="37" s="1"/>
  <c r="E30" i="37"/>
  <c r="G30" i="37" s="1"/>
  <c r="I10" i="37"/>
  <c r="E10" i="37" s="1"/>
  <c r="G38" i="37"/>
  <c r="G9" i="28"/>
  <c r="G10" i="28"/>
  <c r="E37" i="12"/>
  <c r="G37" i="12" s="1"/>
  <c r="K62" i="12"/>
  <c r="I62" i="12"/>
  <c r="E50" i="12"/>
  <c r="G50" i="12" s="1"/>
  <c r="E32" i="12"/>
  <c r="G32" i="12" s="1"/>
  <c r="J47" i="12"/>
  <c r="I47" i="12"/>
  <c r="E16" i="12"/>
  <c r="G16" i="12" s="1"/>
  <c r="G13" i="12"/>
  <c r="G71" i="12"/>
  <c r="J18" i="12"/>
  <c r="I18" i="12"/>
  <c r="J10" i="12"/>
  <c r="I10" i="12"/>
  <c r="E10" i="12" l="1"/>
  <c r="E53" i="12" s="1"/>
  <c r="G53" i="12" s="1"/>
  <c r="E62" i="12"/>
  <c r="E66" i="12" s="1"/>
  <c r="G66" i="12" s="1"/>
  <c r="E47" i="12"/>
  <c r="E18" i="12"/>
  <c r="H18" i="12" s="1"/>
  <c r="E24" i="37"/>
  <c r="G24" i="37" s="1"/>
  <c r="G17" i="37"/>
  <c r="E41" i="37"/>
  <c r="E27" i="37"/>
  <c r="G27" i="37" s="1"/>
  <c r="H10" i="37"/>
  <c r="H14" i="37"/>
  <c r="G10" i="37"/>
  <c r="E42" i="12"/>
  <c r="E44" i="12" s="1"/>
  <c r="G44" i="12" s="1"/>
  <c r="E19" i="37" l="1"/>
  <c r="G19" i="37" s="1"/>
  <c r="H10" i="12"/>
  <c r="E21" i="12" s="1"/>
  <c r="I26" i="12"/>
  <c r="E26" i="12" s="1"/>
  <c r="E35" i="12"/>
  <c r="G35" i="12" s="1"/>
  <c r="G62" i="12"/>
  <c r="G18" i="12"/>
  <c r="E29" i="12"/>
  <c r="G29" i="12" s="1"/>
  <c r="G41" i="37"/>
  <c r="E35" i="37"/>
  <c r="G35" i="37" s="1"/>
  <c r="E45" i="37"/>
  <c r="G45" i="37" s="1"/>
  <c r="E63" i="37"/>
  <c r="G63" i="37" s="1"/>
  <c r="E61" i="37"/>
  <c r="G61" i="37" s="1"/>
  <c r="E59" i="37"/>
  <c r="G59" i="37" s="1"/>
  <c r="E69" i="37"/>
  <c r="G69" i="37" s="1"/>
  <c r="G42" i="12"/>
  <c r="E59" i="12"/>
  <c r="G59" i="12" s="1"/>
  <c r="E64" i="12"/>
  <c r="G64" i="12" s="1"/>
  <c r="E57" i="12"/>
  <c r="G57" i="12" s="1"/>
  <c r="E55" i="12"/>
  <c r="G55" i="12" s="1"/>
  <c r="E20" i="37" l="1"/>
  <c r="G20" i="37" s="1"/>
  <c r="E39" i="12"/>
  <c r="G39" i="12" s="1"/>
  <c r="G21" i="12"/>
  <c r="E22" i="12"/>
  <c r="E21" i="37" l="1"/>
  <c r="G21" i="37" s="1"/>
  <c r="E23" i="12"/>
  <c r="G22" i="12"/>
  <c r="E22" i="37" l="1"/>
  <c r="G22" i="37" s="1"/>
  <c r="G23" i="12"/>
  <c r="E24" i="12"/>
  <c r="G24" i="12" s="1"/>
  <c r="G47" i="12"/>
  <c r="G8" i="37" l="1"/>
  <c r="I9" i="21" s="1"/>
  <c r="G26" i="12"/>
  <c r="I10" i="21" l="1"/>
  <c r="G10" i="12" l="1"/>
  <c r="G8" i="12" s="1"/>
  <c r="I8" i="21" s="1"/>
  <c r="I12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petrb</author>
  </authors>
  <commentList>
    <comment ref="J9" authorId="0" shapeId="0" xr:uid="{4AE90BD8-377E-4975-B624-936D2EC6EBB0}">
      <text>
        <r>
          <rPr>
            <b/>
            <sz val="9"/>
            <color indexed="81"/>
            <rFont val="Tahoma"/>
            <family val="2"/>
            <charset val="238"/>
          </rPr>
          <t>rozřezání na dilatační celky nové betonové podlahy</t>
        </r>
      </text>
    </comment>
    <comment ref="K9" authorId="0" shapeId="0" xr:uid="{40B1DE1B-F58D-477C-91A3-267F96CF6868}">
      <text>
        <r>
          <rPr>
            <b/>
            <sz val="9"/>
            <color indexed="81"/>
            <rFont val="Tahoma"/>
            <family val="2"/>
            <charset val="238"/>
          </rPr>
          <t>rozřezání na dilatační celky nové betonové podlahy</t>
        </r>
      </text>
    </comment>
    <comment ref="L9" authorId="0" shapeId="0" xr:uid="{AB8FFD8C-9772-4A33-B764-7EA6EF8F45D1}">
      <text>
        <r>
          <rPr>
            <b/>
            <sz val="9"/>
            <color indexed="81"/>
            <rFont val="Tahoma"/>
            <family val="2"/>
            <charset val="238"/>
          </rPr>
          <t>rozřezání na dilatační celky nové betonové podlahy</t>
        </r>
      </text>
    </comment>
    <comment ref="M9" authorId="0" shapeId="0" xr:uid="{FF0DF941-1D0E-49EC-9DE3-8CDB1A2789AF}">
      <text>
        <r>
          <rPr>
            <b/>
            <sz val="9"/>
            <color indexed="81"/>
            <rFont val="Tahoma"/>
            <family val="2"/>
            <charset val="238"/>
          </rPr>
          <t>vyřezání starých kotevních plechů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petrb</author>
  </authors>
  <commentList>
    <comment ref="J9" authorId="0" shapeId="0" xr:uid="{9D802734-E57B-4300-8D84-0A666271A6D9}">
      <text>
        <r>
          <rPr>
            <b/>
            <sz val="9"/>
            <color indexed="81"/>
            <rFont val="Tahoma"/>
            <family val="2"/>
            <charset val="238"/>
          </rPr>
          <t>rozřezání na dilatační celky nové betonové podlahy</t>
        </r>
      </text>
    </comment>
    <comment ref="K9" authorId="0" shapeId="0" xr:uid="{7068FACB-C376-4C78-A632-FB4B0A63E2E4}">
      <text>
        <r>
          <rPr>
            <b/>
            <sz val="9"/>
            <color indexed="81"/>
            <rFont val="Tahoma"/>
            <family val="2"/>
            <charset val="238"/>
          </rPr>
          <t>rozřezání na dilatační celky nové betonové podlahy</t>
        </r>
      </text>
    </comment>
    <comment ref="L9" authorId="0" shapeId="0" xr:uid="{73211E56-5243-40A6-B48A-51A80A272A44}">
      <text>
        <r>
          <rPr>
            <b/>
            <sz val="9"/>
            <color indexed="81"/>
            <rFont val="Tahoma"/>
            <family val="2"/>
            <charset val="238"/>
          </rPr>
          <t>rozřezání na dilatační celky nové betonové podlahy</t>
        </r>
      </text>
    </comment>
    <comment ref="M9" authorId="0" shapeId="0" xr:uid="{B7857C77-4504-406F-9251-66539B286878}">
      <text>
        <r>
          <rPr>
            <b/>
            <sz val="9"/>
            <color indexed="81"/>
            <rFont val="Tahoma"/>
            <family val="2"/>
            <charset val="238"/>
          </rPr>
          <t>vyřezání starých kotevních plechů</t>
        </r>
      </text>
    </comment>
  </commentList>
</comments>
</file>

<file path=xl/sharedStrings.xml><?xml version="1.0" encoding="utf-8"?>
<sst xmlns="http://schemas.openxmlformats.org/spreadsheetml/2006/main" count="258" uniqueCount="99">
  <si>
    <t xml:space="preserve">Položkový rozpočet </t>
  </si>
  <si>
    <t>O:</t>
  </si>
  <si>
    <t>R:</t>
  </si>
  <si>
    <t>Celkem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</si>
  <si>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</si>
  <si>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</si>
  <si>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Z:</t>
  </si>
  <si>
    <t>63</t>
  </si>
  <si>
    <t>Podlahy a podlahové konstrukce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</si>
  <si>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</si>
  <si>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</si>
  <si>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</si>
  <si>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</si>
  <si>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</si>
  <si>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</si>
  <si>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</si>
  <si>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</si>
  <si>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</si>
  <si>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</si>
  <si>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</si>
  <si>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</si>
  <si>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</si>
  <si>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</si>
  <si>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</si>
  <si>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m</t>
  </si>
  <si>
    <t>POL1_0</t>
  </si>
  <si>
    <t>m2</t>
  </si>
  <si>
    <t>POL2_0</t>
  </si>
  <si>
    <t xml:space="preserve">Očištění tlakovou vodou </t>
  </si>
  <si>
    <t>t</t>
  </si>
  <si>
    <t>Povrchový vsyp na betonové podlahy</t>
  </si>
  <si>
    <t>Příplatek k odvozu za každý další 1 km</t>
  </si>
  <si>
    <t>Poplatek za skládku suti - beton</t>
  </si>
  <si>
    <t>ks</t>
  </si>
  <si>
    <t>Doprava</t>
  </si>
  <si>
    <t>REKAPITULACE ceny díla</t>
  </si>
  <si>
    <t>Rozptýlená polymerní výztuž do betonové směsy</t>
  </si>
  <si>
    <t>Dodání a montáž kompozitního schodišťového stupně s protiskluznou povrchovou úpravou a bezpečnostním barevným provedením tl. 4 mm</t>
  </si>
  <si>
    <t>m3</t>
  </si>
  <si>
    <t>Položkový rozpočet</t>
  </si>
  <si>
    <t xml:space="preserve">
</t>
  </si>
  <si>
    <t>Rekapitulace rozpočtů díla</t>
  </si>
  <si>
    <t>Přeprava vybouraných hmot po staveništi</t>
  </si>
  <si>
    <t>Řezání dilatační spáry v prostém betonu hl. do 30 mm
- rozměření
- provedení řezu mechanizací</t>
  </si>
  <si>
    <t>Průmyslová podlaha C 30/37 XF4, tloušťka 10 cm</t>
  </si>
  <si>
    <t>Výztuž betonových desek z kompozitní sítě, průměr drátu  6,0 mm, oko 100/100 mm</t>
  </si>
  <si>
    <t>Vybourání ocelových prvků</t>
  </si>
  <si>
    <t>Vybourání betonové vrstvy podlahy tloušťky do 10 cm</t>
  </si>
  <si>
    <t>Odvoz suti a vybouraných hmot na skládku do 1 km</t>
  </si>
  <si>
    <t>Odstranění vnější omítky (soklová část)</t>
  </si>
  <si>
    <t>Ošetření dilatační spáry trvale flexibilním tmelem
- ohraničení (ochrana) okolí lepící páskou
- penetrace na epoxidové bázi podkladu
- vytmelení</t>
  </si>
  <si>
    <t>Provedení sanačního omítkového systémemu (soklová část)</t>
  </si>
  <si>
    <t>Oplechování okapnice</t>
  </si>
  <si>
    <t>Penetrace na epoxidové bázi betonového podkladu</t>
  </si>
  <si>
    <t>Ošetření fabionu na bázi bitumenu</t>
  </si>
  <si>
    <t>Izolace modifikovaným asfaltovým pásem</t>
  </si>
  <si>
    <t>Oplechování soklové části</t>
  </si>
  <si>
    <t>Ošetření betonu proti vysychání po dobu zrání betonu</t>
  </si>
  <si>
    <t>kp</t>
  </si>
  <si>
    <t>Chemické kotvení</t>
  </si>
  <si>
    <t>Přidružené konstrukce</t>
  </si>
  <si>
    <t>Vybourání betonové vrstvy podlahy tloušťky do 30 cm</t>
  </si>
  <si>
    <t>Průmyslová podlaha C 30/37 XF4, tloušťka 30 cm</t>
  </si>
  <si>
    <t>Výkop pro základ</t>
  </si>
  <si>
    <t>V Ústí nad Labem dne 10.07.2024</t>
  </si>
  <si>
    <t>Oprava betonové plochy obslužné rampy</t>
  </si>
  <si>
    <t>Oprava betonového přístupového schodiště</t>
  </si>
  <si>
    <t>Ocelové zábradlí žárově zinkované</t>
  </si>
  <si>
    <t>"Oprava MR 2 DPMÚL v ulici V Podhájí"</t>
  </si>
  <si>
    <t>Stavební práce - Oprava MR 2 DPMÚL v ulici V Podhájí
- Oprava betonové plochy obslužné rampy</t>
  </si>
  <si>
    <t>Stavební práce - Oprava MR 2 DPMÚL v ulici V Podhájí
- Oprava betonového přístupového schodiště</t>
  </si>
  <si>
    <t>Stavební práce - Oprava MR 2 DPMÚL v ulici V Podhájí
- Přidružené konstrukce</t>
  </si>
  <si>
    <t>Zhotovení dodatečného otvoru 600 x 600 mm</t>
  </si>
  <si>
    <t>… precizní očištění podkladní konstrukce bez záseků, zbytků a výčnělků pro následnou celoplošnou aplikaci izolačního systému</t>
  </si>
  <si>
    <t>... včetně naložení, odvozu a uložení ve výkupně surovin</t>
  </si>
  <si>
    <t>… precizní zarovnání pro estetický vzhled na fasádě</t>
  </si>
  <si>
    <t>… precizní očištění na podkladní zdivo bez zbytků původní omítky pro následnou aplikaci sanačního systému</t>
  </si>
  <si>
    <t>… očištění profesionální vodní vysokotlakou myčkou</t>
  </si>
  <si>
    <t>… certifikovaný sanační systém (např. výrobce Sanax)</t>
  </si>
  <si>
    <t>… plech pozink tl. min. 0,7 mm</t>
  </si>
  <si>
    <t>… certifikovaný systémový materiál (např. výrobce Sanax)</t>
  </si>
  <si>
    <t>… modfikovaná, tl. min 4,0 mm, se skelnou výztužnou tkaninou</t>
  </si>
  <si>
    <t>… NENÍ přípustné nahrazení ocelovou výztuží (např. KARI) z důvodu budoucí koroze</t>
  </si>
  <si>
    <t>… precizní estetické provedení včetně zkosení hran</t>
  </si>
  <si>
    <t>… Není přípustné nahrazení jakoukoliv jinou betonovou recepturou. Pouze certifikovaná betonové směs C 30/37 XF4 dovezená a zpracovaná z autodomíchávače.</t>
  </si>
  <si>
    <t>… certifikovaný systémový materiál zapracovaný do betonové směsy již ve výrobně (betonárce)</t>
  </si>
  <si>
    <t>… certifikovaný systémový materiál</t>
  </si>
  <si>
    <t>… precizní estetické provedení</t>
  </si>
  <si>
    <t>… certifikovaný materiálový systém (např. výrobce Sanax)</t>
  </si>
  <si>
    <t>VEŠKERÉ PRÁCE NA DÍLE BUDOU PROVÁDĚNY ZA DOHLEDU AUTORIZOVANÉHO TECHNIKA (ČKAIT) dle příslušných technických norem, předpisů a postupů výrobců materiálu.</t>
  </si>
  <si>
    <t>Mřížka 600 x 600 mm žárově zinkovaná</t>
  </si>
  <si>
    <t>… m14</t>
  </si>
  <si>
    <t>Zaříznutí omítkové části</t>
  </si>
  <si>
    <t>Bednění hrany betonové desky včetně odbednění
- půdorysně
- výškově</t>
  </si>
  <si>
    <t>Betonáž základu C 20/25</t>
  </si>
  <si>
    <t>Bednění hrany schodišťových stupňů včetně odbednění
- půdorysně
- výškově</t>
  </si>
  <si>
    <t>… Není přípustné nahrazení jakoukoliv jinou betonovou recepturou. Pouze certifikovaná betonové směs C 20/25 dovezená a zpracovaná z autodomíchávače.</t>
  </si>
  <si>
    <t>… certifikovaný systémový materiál (např. MEA)</t>
  </si>
  <si>
    <t>Celková cena díla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</si>
</sst>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8"/>
      <name val="Arial CE"/>
      <family val="2"/>
    </font>
    <font>
      <b/>
      <sz val="9"/>
      <color indexed="81"/>
      <name val="Tahoma"/>
      <family val="2"/>
      <charset val="238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6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4" fillId="0" borderId="0" xfId="0" applyFont="1"/>
    <xf numFmtId="4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0" xfId="0" applyFont="1"/>
    <xf numFmtId="0" fontId="5" fillId="0" borderId="5" xfId="0" applyFont="1" applyBorder="1" applyAlignment="1">
      <alignment vertical="top"/>
    </xf>
    <xf numFmtId="0" fontId="5" fillId="0" borderId="7" xfId="0" applyFont="1" applyBorder="1" applyAlignment="1">
      <alignment vertical="top" shrinkToFit="1"/>
    </xf>
    <xf numFmtId="0" fontId="5" fillId="0" borderId="6" xfId="0" applyFont="1" applyBorder="1" applyAlignment="1">
      <alignment vertical="top" shrinkToFit="1"/>
    </xf>
    <xf numFmtId="4" fontId="5" fillId="0" borderId="6" xfId="0" applyNumberFormat="1" applyFont="1" applyBorder="1" applyAlignment="1">
      <alignment vertical="top" shrinkToFit="1"/>
    </xf>
    <xf numFmtId="0" fontId="5" fillId="0" borderId="1" xfId="0" applyFont="1" applyBorder="1" applyAlignment="1">
      <alignment vertical="top"/>
    </xf>
    <xf numFmtId="0" fontId="5" fillId="0" borderId="9" xfId="0" applyFont="1" applyBorder="1" applyAlignment="1">
      <alignment vertical="top" shrinkToFit="1"/>
    </xf>
    <xf numFmtId="0" fontId="5" fillId="0" borderId="6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4" fontId="4" fillId="3" borderId="20" xfId="0" applyNumberFormat="1" applyFont="1" applyFill="1" applyBorder="1" applyAlignment="1">
      <alignment vertical="top"/>
    </xf>
    <xf numFmtId="164" fontId="5" fillId="0" borderId="0" xfId="0" applyNumberFormat="1" applyFont="1"/>
    <xf numFmtId="0" fontId="0" fillId="0" borderId="15" xfId="0" applyBorder="1" applyAlignment="1">
      <alignment vertical="center"/>
    </xf>
    <xf numFmtId="49" fontId="0" fillId="0" borderId="11" xfId="0" applyNumberFormat="1" applyBorder="1" applyAlignment="1">
      <alignment vertical="center"/>
    </xf>
    <xf numFmtId="0" fontId="0" fillId="0" borderId="16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17" xfId="0" applyFill="1" applyBorder="1"/>
    <xf numFmtId="49" fontId="0" fillId="3" borderId="14" xfId="0" applyNumberFormat="1" applyFill="1" applyBorder="1"/>
    <xf numFmtId="0" fontId="0" fillId="3" borderId="14" xfId="0" applyFill="1" applyBorder="1"/>
    <xf numFmtId="0" fontId="0" fillId="3" borderId="13" xfId="0" applyFill="1" applyBorder="1"/>
    <xf numFmtId="0" fontId="0" fillId="3" borderId="8" xfId="0" applyFill="1" applyBorder="1"/>
    <xf numFmtId="0" fontId="0" fillId="3" borderId="22" xfId="0" applyFill="1" applyBorder="1" applyAlignment="1">
      <alignment vertical="top"/>
    </xf>
    <xf numFmtId="49" fontId="0" fillId="3" borderId="22" xfId="0" applyNumberFormat="1" applyFill="1" applyBorder="1" applyAlignment="1">
      <alignment vertical="top"/>
    </xf>
    <xf numFmtId="49" fontId="0" fillId="3" borderId="20" xfId="0" applyNumberFormat="1" applyFill="1" applyBorder="1" applyAlignment="1">
      <alignment vertical="top"/>
    </xf>
    <xf numFmtId="0" fontId="0" fillId="3" borderId="23" xfId="0" applyFill="1" applyBorder="1" applyAlignment="1">
      <alignment vertical="top"/>
    </xf>
    <xf numFmtId="164" fontId="0" fillId="3" borderId="20" xfId="0" applyNumberFormat="1" applyFill="1" applyBorder="1" applyAlignment="1">
      <alignment vertical="top"/>
    </xf>
    <xf numFmtId="4" fontId="0" fillId="3" borderId="20" xfId="0" applyNumberFormat="1" applyFill="1" applyBorder="1" applyAlignment="1">
      <alignment vertical="top"/>
    </xf>
    <xf numFmtId="49" fontId="0" fillId="0" borderId="0" xfId="0" applyNumberFormat="1"/>
    <xf numFmtId="0" fontId="0" fillId="3" borderId="21" xfId="0" applyFill="1" applyBorder="1"/>
    <xf numFmtId="49" fontId="0" fillId="3" borderId="21" xfId="0" applyNumberFormat="1" applyFill="1" applyBorder="1"/>
    <xf numFmtId="0" fontId="0" fillId="0" borderId="0" xfId="0" applyAlignment="1">
      <alignment wrapText="1"/>
    </xf>
    <xf numFmtId="4" fontId="0" fillId="0" borderId="0" xfId="0" applyNumberFormat="1"/>
    <xf numFmtId="0" fontId="4" fillId="0" borderId="25" xfId="0" applyFont="1" applyBorder="1"/>
    <xf numFmtId="0" fontId="0" fillId="0" borderId="26" xfId="0" applyBorder="1"/>
    <xf numFmtId="4" fontId="4" fillId="0" borderId="27" xfId="0" applyNumberFormat="1" applyFont="1" applyBorder="1"/>
    <xf numFmtId="0" fontId="4" fillId="0" borderId="0" xfId="0" applyFont="1" applyAlignment="1">
      <alignment horizontal="center"/>
    </xf>
    <xf numFmtId="0" fontId="0" fillId="3" borderId="23" xfId="0" applyFill="1" applyBorder="1"/>
    <xf numFmtId="0" fontId="0" fillId="3" borderId="20" xfId="0" applyFill="1" applyBorder="1"/>
    <xf numFmtId="49" fontId="0" fillId="0" borderId="14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5" xfId="0" applyFont="1" applyBorder="1" applyAlignment="1">
      <alignment horizontal="right" vertical="top"/>
    </xf>
    <xf numFmtId="165" fontId="5" fillId="0" borderId="6" xfId="0" applyNumberFormat="1" applyFont="1" applyBorder="1" applyAlignment="1">
      <alignment vertical="top" shrinkToFit="1"/>
    </xf>
    <xf numFmtId="165" fontId="5" fillId="0" borderId="0" xfId="0" applyNumberFormat="1" applyFont="1" applyAlignment="1">
      <alignment vertical="top" shrinkToFit="1"/>
    </xf>
    <xf numFmtId="165" fontId="5" fillId="0" borderId="10" xfId="0" applyNumberFormat="1" applyFont="1" applyBorder="1" applyAlignment="1">
      <alignment vertical="top" shrinkToFit="1"/>
    </xf>
    <xf numFmtId="0" fontId="5" fillId="0" borderId="21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4" fontId="5" fillId="4" borderId="6" xfId="0" applyNumberFormat="1" applyFont="1" applyFill="1" applyBorder="1" applyAlignment="1">
      <alignment vertical="top" shrinkToFit="1"/>
    </xf>
    <xf numFmtId="4" fontId="5" fillId="4" borderId="10" xfId="0" applyNumberFormat="1" applyFont="1" applyFill="1" applyBorder="1" applyAlignment="1">
      <alignment vertical="top" shrinkToFit="1"/>
    </xf>
    <xf numFmtId="0" fontId="2" fillId="2" borderId="0" xfId="0" applyFont="1" applyFill="1" applyAlignment="1">
      <alignment horizontal="left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0" fillId="0" borderId="2" xfId="0" applyNumberFormat="1" applyBorder="1" applyAlignment="1">
      <alignment vertical="center" shrinkToFit="1"/>
    </xf>
    <xf numFmtId="49" fontId="0" fillId="0" borderId="4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9" fontId="0" fillId="0" borderId="11" xfId="0" applyNumberForma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8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0" borderId="24" xfId="0" applyFont="1" applyBorder="1" applyAlignment="1">
      <alignment horizontal="center"/>
    </xf>
    <xf numFmtId="49" fontId="0" fillId="0" borderId="14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4" fontId="5" fillId="0" borderId="6" xfId="0" applyNumberFormat="1" applyFont="1" applyFill="1" applyBorder="1" applyAlignment="1">
      <alignment vertical="top" shrinkToFit="1"/>
    </xf>
  </cellXfs>
  <cellStyles count="3">
    <cellStyle name="Normální" xfId="0" builtinId="0"/>
    <cellStyle name="normální 2" xfId="1" xr:uid="{00000000-0005-0000-0000-000001000000}"/>
    <cellStyle name="Normální 3" xfId="2" xr:uid="{9D880F8D-48ED-478C-9317-90F5168282A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6" t="s">
        <v>4</v>
      </c>
    </row>
    <row r="2" spans="1:7" ht="57.75" customHeight="1" x14ac:dyDescent="0.2">
      <c r="A2" s="56" t="s">
        <v>5</v>
      </c>
      <c r="B2" s="56"/>
      <c r="C2" s="56"/>
      <c r="D2" s="56"/>
      <c r="E2" s="56"/>
      <c r="F2" s="56"/>
      <c r="G2" s="5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57" t="s">
        <v>0</v>
      </c>
      <c r="B1" s="57"/>
      <c r="C1" s="58"/>
      <c r="D1" s="57"/>
      <c r="E1" s="57"/>
      <c r="F1" s="57"/>
      <c r="G1" s="57"/>
    </row>
    <row r="2" spans="1:7" ht="24.95" customHeight="1" x14ac:dyDescent="0.2">
      <c r="A2" s="8" t="s">
        <v>6</v>
      </c>
      <c r="B2" s="7"/>
      <c r="C2" s="59"/>
      <c r="D2" s="59"/>
      <c r="E2" s="59"/>
      <c r="F2" s="59"/>
      <c r="G2" s="60"/>
    </row>
    <row r="3" spans="1:7" ht="24.95" hidden="1" customHeight="1" x14ac:dyDescent="0.2">
      <c r="A3" s="8" t="s">
        <v>1</v>
      </c>
      <c r="B3" s="7"/>
      <c r="C3" s="59"/>
      <c r="D3" s="59"/>
      <c r="E3" s="59"/>
      <c r="F3" s="59"/>
      <c r="G3" s="60"/>
    </row>
    <row r="4" spans="1:7" ht="24.95" hidden="1" customHeight="1" x14ac:dyDescent="0.2">
      <c r="A4" s="8" t="s">
        <v>2</v>
      </c>
      <c r="B4" s="7"/>
      <c r="C4" s="59"/>
      <c r="D4" s="59"/>
      <c r="E4" s="59"/>
      <c r="F4" s="59"/>
      <c r="G4" s="60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A000E-0404-4344-8EDA-246E476E3564}">
  <sheetPr codeName="List6">
    <tabColor rgb="FF7030A0"/>
  </sheetPr>
  <dimension ref="A2:I12"/>
  <sheetViews>
    <sheetView tabSelected="1" view="pageBreakPreview" zoomScaleNormal="100" zoomScaleSheetLayoutView="100" workbookViewId="0"/>
  </sheetViews>
  <sheetFormatPr defaultRowHeight="12.75" x14ac:dyDescent="0.2"/>
  <cols>
    <col min="9" max="9" width="11.7109375" bestFit="1" customWidth="1"/>
    <col min="10" max="11" width="10.140625" bestFit="1" customWidth="1"/>
  </cols>
  <sheetData>
    <row r="2" spans="1:9" x14ac:dyDescent="0.2">
      <c r="B2" s="61" t="s">
        <v>35</v>
      </c>
      <c r="C2" s="61"/>
      <c r="D2" s="61"/>
      <c r="E2" s="61"/>
      <c r="F2" s="61"/>
      <c r="G2" s="61"/>
      <c r="H2" s="61"/>
      <c r="I2" s="61"/>
    </row>
    <row r="3" spans="1:9" x14ac:dyDescent="0.2">
      <c r="B3" s="43"/>
      <c r="C3" s="43"/>
      <c r="D3" s="43"/>
      <c r="E3" s="43"/>
      <c r="F3" s="43"/>
      <c r="G3" s="43"/>
      <c r="H3" s="43"/>
      <c r="I3" s="43"/>
    </row>
    <row r="4" spans="1:9" ht="25.5" x14ac:dyDescent="0.2">
      <c r="A4" s="38" t="s">
        <v>40</v>
      </c>
      <c r="B4" s="62" t="s">
        <v>68</v>
      </c>
      <c r="C4" s="62"/>
      <c r="D4" s="62"/>
      <c r="E4" s="62"/>
      <c r="F4" s="62"/>
      <c r="G4" s="62"/>
      <c r="H4" s="62"/>
      <c r="I4" s="62"/>
    </row>
    <row r="7" spans="1:9" x14ac:dyDescent="0.2">
      <c r="B7" s="6" t="s">
        <v>41</v>
      </c>
    </row>
    <row r="8" spans="1:9" x14ac:dyDescent="0.2">
      <c r="C8" t="s">
        <v>65</v>
      </c>
      <c r="I8" s="39">
        <f>'Oprava rampy'!G8</f>
        <v>0</v>
      </c>
    </row>
    <row r="9" spans="1:9" x14ac:dyDescent="0.2">
      <c r="C9" t="s">
        <v>66</v>
      </c>
      <c r="I9" s="39">
        <f>'Oprava schodiště'!G8</f>
        <v>0</v>
      </c>
    </row>
    <row r="10" spans="1:9" x14ac:dyDescent="0.2">
      <c r="C10" t="s">
        <v>60</v>
      </c>
      <c r="I10" s="39">
        <f>'Přidružené konstrukce'!G8</f>
        <v>0</v>
      </c>
    </row>
    <row r="11" spans="1:9" ht="13.5" thickBot="1" x14ac:dyDescent="0.25"/>
    <row r="12" spans="1:9" ht="13.5" thickBot="1" x14ac:dyDescent="0.25">
      <c r="B12" s="40" t="s">
        <v>98</v>
      </c>
      <c r="C12" s="41"/>
      <c r="D12" s="41"/>
      <c r="E12" s="41"/>
      <c r="F12" s="41"/>
      <c r="G12" s="41"/>
      <c r="H12" s="41"/>
      <c r="I12" s="42">
        <f>SUM(I8:I10)</f>
        <v>0</v>
      </c>
    </row>
  </sheetData>
  <mergeCells count="2">
    <mergeCell ref="B2:I2"/>
    <mergeCell ref="B4:I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2">
    <tabColor rgb="FFFFFF00"/>
    <outlinePr summaryBelow="0"/>
  </sheetPr>
  <dimension ref="A1:Q80"/>
  <sheetViews>
    <sheetView view="pageBreakPreview" zoomScaleNormal="100" zoomScaleSheetLayoutView="100" workbookViewId="0">
      <selection sqref="A1:G1"/>
    </sheetView>
  </sheetViews>
  <sheetFormatPr defaultRowHeight="12.75" x14ac:dyDescent="0.2"/>
  <cols>
    <col min="1" max="1" width="3.5703125" customWidth="1"/>
    <col min="2" max="2" width="7.140625" style="35" customWidth="1"/>
    <col min="3" max="3" width="42.85546875" style="35" customWidth="1"/>
    <col min="4" max="4" width="3.5703125" customWidth="1"/>
    <col min="5" max="6" width="10.7109375" customWidth="1"/>
    <col min="7" max="7" width="14.28515625" customWidth="1"/>
    <col min="15" max="25" width="0" hidden="1" customWidth="1"/>
  </cols>
  <sheetData>
    <row r="1" spans="1:17" ht="15.75" customHeight="1" x14ac:dyDescent="0.25">
      <c r="A1" s="64" t="s">
        <v>39</v>
      </c>
      <c r="B1" s="64"/>
      <c r="C1" s="64"/>
      <c r="D1" s="64"/>
      <c r="E1" s="64"/>
      <c r="F1" s="64"/>
      <c r="G1" s="64"/>
      <c r="Q1" t="s">
        <v>10</v>
      </c>
    </row>
    <row r="2" spans="1:17" ht="24.95" customHeight="1" x14ac:dyDescent="0.2">
      <c r="A2" s="20" t="s">
        <v>9</v>
      </c>
      <c r="B2" s="21"/>
      <c r="C2" s="65" t="s">
        <v>69</v>
      </c>
      <c r="D2" s="66"/>
      <c r="E2" s="66"/>
      <c r="F2" s="66"/>
      <c r="G2" s="67"/>
      <c r="Q2" t="s">
        <v>11</v>
      </c>
    </row>
    <row r="3" spans="1:17" ht="24.95" hidden="1" customHeight="1" x14ac:dyDescent="0.2">
      <c r="A3" s="22" t="s">
        <v>1</v>
      </c>
      <c r="B3" s="23"/>
      <c r="C3" s="68"/>
      <c r="D3" s="69"/>
      <c r="E3" s="69"/>
      <c r="F3" s="69"/>
      <c r="G3" s="70"/>
      <c r="Q3" t="s">
        <v>12</v>
      </c>
    </row>
    <row r="4" spans="1:17" ht="24.95" hidden="1" customHeight="1" x14ac:dyDescent="0.2">
      <c r="A4" s="22" t="s">
        <v>2</v>
      </c>
      <c r="B4" s="23"/>
      <c r="C4" s="68"/>
      <c r="D4" s="69"/>
      <c r="E4" s="69"/>
      <c r="F4" s="69"/>
      <c r="G4" s="70"/>
      <c r="Q4" t="s">
        <v>13</v>
      </c>
    </row>
    <row r="5" spans="1:17" hidden="1" x14ac:dyDescent="0.2">
      <c r="A5" s="24" t="s">
        <v>14</v>
      </c>
      <c r="B5" s="25"/>
      <c r="C5" s="25"/>
      <c r="D5" s="26"/>
      <c r="E5" s="26"/>
      <c r="F5" s="26"/>
      <c r="G5" s="27"/>
      <c r="Q5" t="s">
        <v>15</v>
      </c>
    </row>
    <row r="7" spans="1:17" x14ac:dyDescent="0.2">
      <c r="A7" s="36" t="s">
        <v>16</v>
      </c>
      <c r="B7" s="37" t="s">
        <v>17</v>
      </c>
      <c r="C7" s="37" t="s">
        <v>18</v>
      </c>
      <c r="D7" s="36" t="s">
        <v>19</v>
      </c>
      <c r="E7" s="36" t="s">
        <v>20</v>
      </c>
      <c r="F7" s="28" t="s">
        <v>21</v>
      </c>
      <c r="G7" s="36" t="s">
        <v>3</v>
      </c>
    </row>
    <row r="8" spans="1:17" x14ac:dyDescent="0.2">
      <c r="A8" s="29" t="s">
        <v>22</v>
      </c>
      <c r="B8" s="30" t="s">
        <v>7</v>
      </c>
      <c r="C8" s="31" t="s">
        <v>8</v>
      </c>
      <c r="D8" s="32"/>
      <c r="E8" s="33"/>
      <c r="F8" s="34"/>
      <c r="G8" s="18">
        <f>SUM(G9:G71)</f>
        <v>0</v>
      </c>
      <c r="Q8" t="s">
        <v>23</v>
      </c>
    </row>
    <row r="9" spans="1:17" s="9" customFormat="1" ht="11.25" x14ac:dyDescent="0.2">
      <c r="A9" s="10"/>
      <c r="B9" s="10"/>
      <c r="C9" s="52"/>
      <c r="D9" s="11"/>
      <c r="E9" s="49"/>
      <c r="F9" s="13"/>
      <c r="G9" s="13"/>
      <c r="Q9" s="9" t="s">
        <v>25</v>
      </c>
    </row>
    <row r="10" spans="1:17" s="9" customFormat="1" ht="11.25" x14ac:dyDescent="0.2">
      <c r="A10" s="10"/>
      <c r="B10" s="10"/>
      <c r="C10" s="16" t="s">
        <v>47</v>
      </c>
      <c r="D10" s="11" t="s">
        <v>26</v>
      </c>
      <c r="E10" s="49">
        <f>ROUND(I10+J10+K10+L10+M10+N10+Z10+AA10+AB10+AC10,3)</f>
        <v>61.3</v>
      </c>
      <c r="F10" s="54"/>
      <c r="G10" s="13">
        <f t="shared" ref="G10:G71" si="0">E10*F10</f>
        <v>0</v>
      </c>
      <c r="H10" s="9">
        <f>E10*0.1*2.3</f>
        <v>14.098999999999998</v>
      </c>
      <c r="I10" s="9">
        <f>15.9*1.8</f>
        <v>28.62</v>
      </c>
      <c r="J10" s="9">
        <f>17.2*1.9</f>
        <v>32.68</v>
      </c>
      <c r="Q10" s="9" t="s">
        <v>27</v>
      </c>
    </row>
    <row r="11" spans="1:17" s="9" customFormat="1" ht="33.75" x14ac:dyDescent="0.2">
      <c r="A11" s="10"/>
      <c r="B11" s="10"/>
      <c r="C11" s="53" t="s">
        <v>73</v>
      </c>
      <c r="D11" s="11"/>
      <c r="E11" s="50"/>
      <c r="F11" s="13"/>
      <c r="G11" s="13"/>
    </row>
    <row r="12" spans="1:17" s="9" customFormat="1" ht="11.25" x14ac:dyDescent="0.2">
      <c r="A12" s="10"/>
      <c r="B12" s="10"/>
      <c r="C12" s="16"/>
      <c r="D12" s="11"/>
      <c r="E12" s="50"/>
      <c r="F12" s="13"/>
      <c r="G12" s="13"/>
    </row>
    <row r="13" spans="1:17" s="9" customFormat="1" ht="11.25" x14ac:dyDescent="0.2">
      <c r="A13" s="10"/>
      <c r="B13" s="10"/>
      <c r="C13" s="16" t="s">
        <v>46</v>
      </c>
      <c r="D13" s="11" t="s">
        <v>58</v>
      </c>
      <c r="E13" s="50">
        <v>1</v>
      </c>
      <c r="F13" s="54"/>
      <c r="G13" s="13">
        <f t="shared" si="0"/>
        <v>0</v>
      </c>
    </row>
    <row r="14" spans="1:17" s="9" customFormat="1" ht="11.25" x14ac:dyDescent="0.2">
      <c r="A14" s="10"/>
      <c r="B14" s="10"/>
      <c r="C14" s="53" t="s">
        <v>74</v>
      </c>
      <c r="D14" s="11"/>
      <c r="E14" s="50"/>
      <c r="F14" s="13"/>
      <c r="G14" s="13"/>
    </row>
    <row r="15" spans="1:17" s="9" customFormat="1" ht="11.25" x14ac:dyDescent="0.2">
      <c r="A15" s="10"/>
      <c r="B15" s="10"/>
      <c r="C15" s="16"/>
      <c r="D15" s="11"/>
      <c r="E15" s="50"/>
      <c r="F15" s="13"/>
      <c r="G15" s="13"/>
    </row>
    <row r="16" spans="1:17" s="9" customFormat="1" ht="11.25" x14ac:dyDescent="0.2">
      <c r="A16" s="10"/>
      <c r="B16" s="10"/>
      <c r="C16" s="16" t="s">
        <v>92</v>
      </c>
      <c r="D16" s="11" t="s">
        <v>24</v>
      </c>
      <c r="E16" s="49">
        <f>ROUND(I16+J16+K16+L16+M16+N16+Z16+AA16+AB16+AC16,3)</f>
        <v>33</v>
      </c>
      <c r="F16" s="54"/>
      <c r="G16" s="13">
        <f t="shared" si="0"/>
        <v>0</v>
      </c>
      <c r="I16" s="9">
        <v>14</v>
      </c>
      <c r="J16" s="9">
        <v>19</v>
      </c>
    </row>
    <row r="17" spans="1:17" s="9" customFormat="1" ht="11.25" x14ac:dyDescent="0.2">
      <c r="A17" s="10"/>
      <c r="B17" s="10"/>
      <c r="C17" s="53" t="s">
        <v>75</v>
      </c>
      <c r="D17" s="11"/>
      <c r="E17" s="49"/>
      <c r="F17" s="13"/>
      <c r="G17" s="13"/>
    </row>
    <row r="18" spans="1:17" s="9" customFormat="1" ht="11.25" x14ac:dyDescent="0.2">
      <c r="A18" s="10"/>
      <c r="B18" s="10"/>
      <c r="C18" s="16" t="s">
        <v>49</v>
      </c>
      <c r="D18" s="11" t="s">
        <v>26</v>
      </c>
      <c r="E18" s="49">
        <f>ROUND(I18+J18+K18+L18+M18+N18+Z18+AA18+AB18+AC18,3)</f>
        <v>19.8</v>
      </c>
      <c r="F18" s="54"/>
      <c r="G18" s="13">
        <f t="shared" si="0"/>
        <v>0</v>
      </c>
      <c r="H18" s="9">
        <f>E18*0.03*2.3</f>
        <v>1.3661999999999999</v>
      </c>
      <c r="I18" s="9">
        <f>14*0.6</f>
        <v>8.4</v>
      </c>
      <c r="J18" s="9">
        <f>19*0.6</f>
        <v>11.4</v>
      </c>
    </row>
    <row r="19" spans="1:17" s="9" customFormat="1" ht="22.5" customHeight="1" x14ac:dyDescent="0.2">
      <c r="A19" s="10"/>
      <c r="B19" s="10"/>
      <c r="C19" s="53" t="s">
        <v>76</v>
      </c>
      <c r="D19" s="11"/>
      <c r="E19" s="50"/>
      <c r="F19" s="13"/>
      <c r="G19" s="13"/>
    </row>
    <row r="20" spans="1:17" s="9" customFormat="1" ht="11.25" x14ac:dyDescent="0.2">
      <c r="A20" s="10"/>
      <c r="B20" s="10"/>
      <c r="C20" s="16"/>
      <c r="D20" s="11"/>
      <c r="E20" s="50"/>
      <c r="F20" s="13"/>
      <c r="G20" s="13"/>
    </row>
    <row r="21" spans="1:17" s="9" customFormat="1" ht="11.25" x14ac:dyDescent="0.2">
      <c r="A21" s="10"/>
      <c r="B21" s="10"/>
      <c r="C21" s="16" t="s">
        <v>42</v>
      </c>
      <c r="D21" s="12" t="s">
        <v>29</v>
      </c>
      <c r="E21" s="50">
        <f>ROUND(SUM(H10:H71),3)</f>
        <v>15.465</v>
      </c>
      <c r="F21" s="54"/>
      <c r="G21" s="13">
        <f t="shared" si="0"/>
        <v>0</v>
      </c>
    </row>
    <row r="22" spans="1:17" s="9" customFormat="1" ht="11.25" x14ac:dyDescent="0.2">
      <c r="A22" s="10"/>
      <c r="B22" s="10"/>
      <c r="C22" s="16" t="s">
        <v>48</v>
      </c>
      <c r="D22" s="11" t="s">
        <v>29</v>
      </c>
      <c r="E22" s="49">
        <f>E21</f>
        <v>15.465</v>
      </c>
      <c r="F22" s="54"/>
      <c r="G22" s="13">
        <f t="shared" si="0"/>
        <v>0</v>
      </c>
    </row>
    <row r="23" spans="1:17" s="9" customFormat="1" ht="11.25" x14ac:dyDescent="0.2">
      <c r="A23" s="10"/>
      <c r="B23" s="10"/>
      <c r="C23" s="16" t="s">
        <v>31</v>
      </c>
      <c r="D23" s="12" t="s">
        <v>29</v>
      </c>
      <c r="E23" s="50">
        <f>E22</f>
        <v>15.465</v>
      </c>
      <c r="F23" s="54"/>
      <c r="G23" s="13">
        <f t="shared" si="0"/>
        <v>0</v>
      </c>
    </row>
    <row r="24" spans="1:17" s="9" customFormat="1" ht="11.25" x14ac:dyDescent="0.2">
      <c r="A24" s="10"/>
      <c r="B24" s="10"/>
      <c r="C24" s="16" t="s">
        <v>32</v>
      </c>
      <c r="D24" s="11" t="s">
        <v>29</v>
      </c>
      <c r="E24" s="49">
        <f>E23</f>
        <v>15.465</v>
      </c>
      <c r="F24" s="54"/>
      <c r="G24" s="13">
        <f t="shared" si="0"/>
        <v>0</v>
      </c>
    </row>
    <row r="25" spans="1:17" s="9" customFormat="1" ht="11.25" x14ac:dyDescent="0.2">
      <c r="A25" s="10"/>
      <c r="B25" s="10"/>
      <c r="C25" s="16"/>
      <c r="D25" s="11"/>
      <c r="E25" s="49"/>
      <c r="F25" s="13"/>
      <c r="G25" s="13"/>
    </row>
    <row r="26" spans="1:17" s="9" customFormat="1" ht="11.25" x14ac:dyDescent="0.2">
      <c r="A26" s="10"/>
      <c r="B26" s="10"/>
      <c r="C26" s="16" t="s">
        <v>28</v>
      </c>
      <c r="D26" s="11" t="s">
        <v>26</v>
      </c>
      <c r="E26" s="49">
        <f>ROUND(I26+J26+K26+L26+M26+N26+Z26+AA26+AB26+AC26,3)</f>
        <v>122.6</v>
      </c>
      <c r="F26" s="54"/>
      <c r="G26" s="13">
        <f t="shared" si="0"/>
        <v>0</v>
      </c>
      <c r="I26" s="9">
        <f>E10*2</f>
        <v>122.6</v>
      </c>
      <c r="Q26" s="9" t="s">
        <v>25</v>
      </c>
    </row>
    <row r="27" spans="1:17" s="9" customFormat="1" ht="11.25" x14ac:dyDescent="0.2">
      <c r="A27" s="10"/>
      <c r="B27" s="10"/>
      <c r="C27" s="53" t="s">
        <v>77</v>
      </c>
      <c r="D27" s="11"/>
      <c r="E27" s="49"/>
      <c r="F27" s="13"/>
      <c r="G27" s="13"/>
    </row>
    <row r="28" spans="1:17" s="9" customFormat="1" ht="11.25" x14ac:dyDescent="0.2">
      <c r="A28" s="10"/>
      <c r="B28" s="10"/>
      <c r="C28" s="16"/>
      <c r="D28" s="11"/>
      <c r="E28" s="49"/>
      <c r="F28" s="13"/>
      <c r="G28" s="13"/>
    </row>
    <row r="29" spans="1:17" s="9" customFormat="1" ht="11.25" customHeight="1" x14ac:dyDescent="0.2">
      <c r="A29" s="10"/>
      <c r="B29" s="10"/>
      <c r="C29" s="16" t="s">
        <v>51</v>
      </c>
      <c r="D29" s="11" t="s">
        <v>26</v>
      </c>
      <c r="E29" s="49">
        <f>E18</f>
        <v>19.8</v>
      </c>
      <c r="F29" s="54"/>
      <c r="G29" s="13">
        <f t="shared" si="0"/>
        <v>0</v>
      </c>
    </row>
    <row r="30" spans="1:17" s="9" customFormat="1" ht="11.25" x14ac:dyDescent="0.2">
      <c r="A30" s="10"/>
      <c r="B30" s="10"/>
      <c r="C30" s="53" t="s">
        <v>78</v>
      </c>
      <c r="D30" s="11"/>
      <c r="E30" s="49"/>
      <c r="F30" s="13"/>
      <c r="G30" s="13"/>
    </row>
    <row r="31" spans="1:17" s="9" customFormat="1" ht="11.25" x14ac:dyDescent="0.2">
      <c r="A31" s="10"/>
      <c r="B31" s="10"/>
      <c r="C31" s="16"/>
      <c r="D31" s="11"/>
      <c r="E31" s="49"/>
      <c r="F31" s="13"/>
      <c r="G31" s="13"/>
    </row>
    <row r="32" spans="1:17" s="9" customFormat="1" ht="11.25" x14ac:dyDescent="0.2">
      <c r="A32" s="10"/>
      <c r="B32" s="10"/>
      <c r="C32" s="16" t="s">
        <v>52</v>
      </c>
      <c r="D32" s="11" t="s">
        <v>24</v>
      </c>
      <c r="E32" s="49">
        <f>ROUND(I32+J32+K32+L32+M32+N32+Z32+AA32+AB32+AC32,3)</f>
        <v>36.700000000000003</v>
      </c>
      <c r="F32" s="54"/>
      <c r="G32" s="13">
        <f t="shared" si="0"/>
        <v>0</v>
      </c>
      <c r="I32" s="9">
        <v>1.8</v>
      </c>
      <c r="J32" s="9">
        <v>15.9</v>
      </c>
      <c r="K32" s="9">
        <v>19</v>
      </c>
    </row>
    <row r="33" spans="1:17" s="9" customFormat="1" ht="11.25" x14ac:dyDescent="0.2">
      <c r="A33" s="10"/>
      <c r="B33" s="10"/>
      <c r="C33" s="53" t="s">
        <v>79</v>
      </c>
      <c r="D33" s="11"/>
      <c r="E33" s="49"/>
      <c r="F33" s="13"/>
      <c r="G33" s="13"/>
    </row>
    <row r="34" spans="1:17" s="9" customFormat="1" ht="11.25" x14ac:dyDescent="0.2">
      <c r="A34" s="10"/>
      <c r="B34" s="10"/>
      <c r="C34" s="16"/>
      <c r="D34" s="11"/>
      <c r="E34" s="49"/>
      <c r="F34" s="13"/>
      <c r="G34" s="13"/>
    </row>
    <row r="35" spans="1:17" s="9" customFormat="1" ht="11.25" x14ac:dyDescent="0.2">
      <c r="A35" s="10"/>
      <c r="B35" s="10"/>
      <c r="C35" s="16" t="s">
        <v>53</v>
      </c>
      <c r="D35" s="11" t="s">
        <v>26</v>
      </c>
      <c r="E35" s="49">
        <f>E10+E18</f>
        <v>81.099999999999994</v>
      </c>
      <c r="F35" s="54"/>
      <c r="G35" s="13">
        <f t="shared" si="0"/>
        <v>0</v>
      </c>
    </row>
    <row r="36" spans="1:17" s="9" customFormat="1" ht="11.25" customHeight="1" x14ac:dyDescent="0.2">
      <c r="A36" s="10"/>
      <c r="B36" s="10"/>
      <c r="C36" s="53" t="s">
        <v>80</v>
      </c>
      <c r="D36" s="11"/>
      <c r="E36" s="49"/>
      <c r="F36" s="13"/>
      <c r="G36" s="13"/>
    </row>
    <row r="37" spans="1:17" s="9" customFormat="1" ht="11.25" x14ac:dyDescent="0.2">
      <c r="A37" s="10"/>
      <c r="B37" s="10"/>
      <c r="C37" s="16" t="s">
        <v>54</v>
      </c>
      <c r="D37" s="11" t="s">
        <v>24</v>
      </c>
      <c r="E37" s="49">
        <f>ROUND(I37+J37+K37+L37+M37+N37+Z37+AA37+AB37+AC37,3)</f>
        <v>31.2</v>
      </c>
      <c r="F37" s="54"/>
      <c r="G37" s="13">
        <f t="shared" si="0"/>
        <v>0</v>
      </c>
      <c r="I37" s="9">
        <v>14</v>
      </c>
      <c r="J37" s="9">
        <v>17.2</v>
      </c>
    </row>
    <row r="38" spans="1:17" s="9" customFormat="1" ht="11.25" customHeight="1" x14ac:dyDescent="0.2">
      <c r="A38" s="10"/>
      <c r="B38" s="10"/>
      <c r="C38" s="53" t="s">
        <v>80</v>
      </c>
      <c r="D38" s="11"/>
      <c r="E38" s="49"/>
      <c r="F38" s="13"/>
      <c r="G38" s="13"/>
    </row>
    <row r="39" spans="1:17" s="9" customFormat="1" ht="11.25" x14ac:dyDescent="0.2">
      <c r="A39" s="10"/>
      <c r="B39" s="10"/>
      <c r="C39" s="16" t="s">
        <v>55</v>
      </c>
      <c r="D39" s="11" t="s">
        <v>26</v>
      </c>
      <c r="E39" s="49">
        <f>E35</f>
        <v>81.099999999999994</v>
      </c>
      <c r="F39" s="54"/>
      <c r="G39" s="13">
        <f t="shared" si="0"/>
        <v>0</v>
      </c>
    </row>
    <row r="40" spans="1:17" s="9" customFormat="1" ht="22.5" x14ac:dyDescent="0.2">
      <c r="A40" s="10"/>
      <c r="B40" s="10"/>
      <c r="C40" s="53" t="s">
        <v>81</v>
      </c>
      <c r="D40" s="11"/>
      <c r="E40" s="49"/>
      <c r="F40" s="13"/>
      <c r="G40" s="13"/>
    </row>
    <row r="41" spans="1:17" s="9" customFormat="1" ht="11.25" x14ac:dyDescent="0.2">
      <c r="A41" s="10"/>
      <c r="B41" s="10"/>
      <c r="C41" s="16"/>
      <c r="D41" s="11"/>
      <c r="E41" s="49"/>
      <c r="F41" s="13"/>
      <c r="G41" s="13"/>
    </row>
    <row r="42" spans="1:17" s="9" customFormat="1" ht="11.25" x14ac:dyDescent="0.2">
      <c r="A42" s="10"/>
      <c r="B42" s="10"/>
      <c r="C42" s="16" t="s">
        <v>56</v>
      </c>
      <c r="D42" s="11" t="s">
        <v>24</v>
      </c>
      <c r="E42" s="49">
        <f>E16</f>
        <v>33</v>
      </c>
      <c r="F42" s="54"/>
      <c r="G42" s="13">
        <f t="shared" si="0"/>
        <v>0</v>
      </c>
    </row>
    <row r="43" spans="1:17" s="9" customFormat="1" ht="11.25" x14ac:dyDescent="0.2">
      <c r="A43" s="10"/>
      <c r="B43" s="10"/>
      <c r="C43" s="53" t="s">
        <v>79</v>
      </c>
      <c r="D43" s="11"/>
      <c r="E43" s="49"/>
      <c r="F43" s="13"/>
      <c r="G43" s="13"/>
    </row>
    <row r="44" spans="1:17" s="9" customFormat="1" ht="45" x14ac:dyDescent="0.2">
      <c r="A44" s="10"/>
      <c r="B44" s="10"/>
      <c r="C44" s="16" t="s">
        <v>50</v>
      </c>
      <c r="D44" s="11" t="s">
        <v>24</v>
      </c>
      <c r="E44" s="49">
        <f>E42</f>
        <v>33</v>
      </c>
      <c r="F44" s="54"/>
      <c r="G44" s="13">
        <f t="shared" si="0"/>
        <v>0</v>
      </c>
    </row>
    <row r="45" spans="1:17" s="9" customFormat="1" ht="11.25" customHeight="1" x14ac:dyDescent="0.2">
      <c r="A45" s="10"/>
      <c r="B45" s="10"/>
      <c r="C45" s="53" t="s">
        <v>80</v>
      </c>
      <c r="D45" s="11"/>
      <c r="E45" s="49"/>
      <c r="F45" s="13"/>
      <c r="G45" s="13"/>
    </row>
    <row r="46" spans="1:17" s="9" customFormat="1" ht="11.25" x14ac:dyDescent="0.2">
      <c r="A46" s="10"/>
      <c r="B46" s="10"/>
      <c r="C46" s="16"/>
      <c r="D46" s="11"/>
      <c r="E46" s="49"/>
      <c r="F46" s="13"/>
      <c r="G46" s="13"/>
    </row>
    <row r="47" spans="1:17" s="9" customFormat="1" ht="22.5" customHeight="1" x14ac:dyDescent="0.2">
      <c r="A47" s="10"/>
      <c r="B47" s="10"/>
      <c r="C47" s="16" t="s">
        <v>45</v>
      </c>
      <c r="D47" s="11" t="s">
        <v>26</v>
      </c>
      <c r="E47" s="49">
        <f>ROUND(I47+J47+K47+L47+M47+N47+Z47+AA47+AB47+AC47,3)</f>
        <v>72</v>
      </c>
      <c r="F47" s="54"/>
      <c r="G47" s="13">
        <f t="shared" si="0"/>
        <v>0</v>
      </c>
      <c r="I47" s="9">
        <f>16*2</f>
        <v>32</v>
      </c>
      <c r="J47" s="9">
        <f>20*2</f>
        <v>40</v>
      </c>
      <c r="Q47" s="9" t="s">
        <v>25</v>
      </c>
    </row>
    <row r="48" spans="1:17" s="9" customFormat="1" ht="22.5" customHeight="1" x14ac:dyDescent="0.2">
      <c r="A48" s="10"/>
      <c r="B48" s="10"/>
      <c r="C48" s="53" t="s">
        <v>82</v>
      </c>
      <c r="D48" s="11"/>
      <c r="E48" s="49"/>
      <c r="F48" s="13"/>
      <c r="G48" s="13"/>
    </row>
    <row r="49" spans="1:17" s="9" customFormat="1" ht="11.25" x14ac:dyDescent="0.2">
      <c r="A49" s="10"/>
      <c r="B49" s="10"/>
      <c r="C49" s="16"/>
      <c r="D49" s="11"/>
      <c r="E49" s="49"/>
      <c r="F49" s="13"/>
      <c r="G49" s="13"/>
    </row>
    <row r="50" spans="1:17" s="9" customFormat="1" ht="33.75" x14ac:dyDescent="0.2">
      <c r="A50" s="10"/>
      <c r="B50" s="10"/>
      <c r="C50" s="16" t="s">
        <v>93</v>
      </c>
      <c r="D50" s="11" t="s">
        <v>24</v>
      </c>
      <c r="E50" s="49">
        <f>ROUND(I50+J50+K50+L50+M50+N50+Z50+AA50+AB50+AC50,3)</f>
        <v>38.6</v>
      </c>
      <c r="F50" s="54"/>
      <c r="G50" s="13">
        <f t="shared" si="0"/>
        <v>0</v>
      </c>
      <c r="I50" s="9">
        <v>1.8</v>
      </c>
      <c r="J50" s="9">
        <v>15.9</v>
      </c>
      <c r="K50" s="9">
        <v>19</v>
      </c>
      <c r="L50" s="9">
        <v>1.9</v>
      </c>
    </row>
    <row r="51" spans="1:17" s="9" customFormat="1" ht="11.25" x14ac:dyDescent="0.2">
      <c r="A51" s="10"/>
      <c r="B51" s="10"/>
      <c r="C51" s="53" t="s">
        <v>83</v>
      </c>
      <c r="D51" s="11"/>
      <c r="E51" s="49"/>
      <c r="F51" s="13"/>
      <c r="G51" s="13"/>
    </row>
    <row r="52" spans="1:17" s="9" customFormat="1" ht="11.25" x14ac:dyDescent="0.2">
      <c r="A52" s="10"/>
      <c r="B52" s="10"/>
      <c r="C52" s="16"/>
      <c r="D52" s="11"/>
      <c r="E52" s="49"/>
      <c r="F52" s="13"/>
      <c r="G52" s="13"/>
    </row>
    <row r="53" spans="1:17" s="9" customFormat="1" ht="11.25" x14ac:dyDescent="0.2">
      <c r="A53" s="10"/>
      <c r="B53" s="10"/>
      <c r="C53" s="16" t="s">
        <v>44</v>
      </c>
      <c r="D53" s="11" t="s">
        <v>26</v>
      </c>
      <c r="E53" s="49">
        <f>E10</f>
        <v>61.3</v>
      </c>
      <c r="F53" s="54"/>
      <c r="G53" s="13">
        <f t="shared" si="0"/>
        <v>0</v>
      </c>
      <c r="Q53" s="9" t="s">
        <v>27</v>
      </c>
    </row>
    <row r="54" spans="1:17" s="9" customFormat="1" ht="33.75" x14ac:dyDescent="0.2">
      <c r="A54" s="10"/>
      <c r="B54" s="10"/>
      <c r="C54" s="53" t="s">
        <v>84</v>
      </c>
      <c r="D54" s="11"/>
      <c r="E54" s="49"/>
      <c r="F54" s="13"/>
      <c r="G54" s="13"/>
    </row>
    <row r="55" spans="1:17" s="9" customFormat="1" ht="11.25" x14ac:dyDescent="0.2">
      <c r="A55" s="48"/>
      <c r="B55" s="10"/>
      <c r="C55" s="16" t="s">
        <v>36</v>
      </c>
      <c r="D55" s="11" t="s">
        <v>26</v>
      </c>
      <c r="E55" s="49">
        <f>E53</f>
        <v>61.3</v>
      </c>
      <c r="F55" s="54"/>
      <c r="G55" s="13">
        <f t="shared" si="0"/>
        <v>0</v>
      </c>
    </row>
    <row r="56" spans="1:17" s="9" customFormat="1" ht="22.5" x14ac:dyDescent="0.2">
      <c r="A56" s="48"/>
      <c r="B56" s="10"/>
      <c r="C56" s="53" t="s">
        <v>85</v>
      </c>
      <c r="D56" s="11"/>
      <c r="E56" s="49"/>
      <c r="F56" s="13"/>
      <c r="G56" s="13"/>
    </row>
    <row r="57" spans="1:17" s="9" customFormat="1" ht="11.25" x14ac:dyDescent="0.2">
      <c r="A57" s="10"/>
      <c r="B57" s="10"/>
      <c r="C57" s="16" t="s">
        <v>30</v>
      </c>
      <c r="D57" s="11" t="s">
        <v>26</v>
      </c>
      <c r="E57" s="49">
        <f>E53</f>
        <v>61.3</v>
      </c>
      <c r="F57" s="54"/>
      <c r="G57" s="13">
        <f t="shared" si="0"/>
        <v>0</v>
      </c>
      <c r="Q57" s="9" t="s">
        <v>25</v>
      </c>
    </row>
    <row r="58" spans="1:17" s="9" customFormat="1" ht="11.25" x14ac:dyDescent="0.2">
      <c r="A58" s="10"/>
      <c r="B58" s="10"/>
      <c r="C58" s="53" t="s">
        <v>86</v>
      </c>
      <c r="D58" s="11"/>
      <c r="E58" s="49"/>
      <c r="F58" s="13"/>
      <c r="G58" s="13"/>
    </row>
    <row r="59" spans="1:17" s="9" customFormat="1" ht="11.25" x14ac:dyDescent="0.2">
      <c r="A59" s="10"/>
      <c r="B59" s="10"/>
      <c r="C59" s="16" t="s">
        <v>57</v>
      </c>
      <c r="D59" s="11" t="s">
        <v>26</v>
      </c>
      <c r="E59" s="49">
        <f>E53</f>
        <v>61.3</v>
      </c>
      <c r="F59" s="54"/>
      <c r="G59" s="13">
        <f t="shared" si="0"/>
        <v>0</v>
      </c>
    </row>
    <row r="60" spans="1:17" s="9" customFormat="1" ht="11.25" x14ac:dyDescent="0.2">
      <c r="A60" s="10"/>
      <c r="B60" s="10"/>
      <c r="C60" s="53" t="s">
        <v>86</v>
      </c>
      <c r="D60" s="11"/>
      <c r="E60" s="49"/>
      <c r="F60" s="13"/>
      <c r="G60" s="13"/>
    </row>
    <row r="61" spans="1:17" s="9" customFormat="1" ht="11.25" x14ac:dyDescent="0.2">
      <c r="A61" s="10"/>
      <c r="B61" s="10"/>
      <c r="C61" s="16"/>
      <c r="D61" s="11"/>
      <c r="E61" s="49"/>
      <c r="F61" s="13"/>
      <c r="G61" s="13"/>
    </row>
    <row r="62" spans="1:17" s="9" customFormat="1" ht="33.75" x14ac:dyDescent="0.2">
      <c r="A62" s="10"/>
      <c r="B62" s="10"/>
      <c r="C62" s="16" t="s">
        <v>43</v>
      </c>
      <c r="D62" s="11" t="s">
        <v>24</v>
      </c>
      <c r="E62" s="49">
        <f>ROUND(I62+J62+K62+L62+M62+N62+Z62+AA62+AB62+AC62,3)</f>
        <v>60.9</v>
      </c>
      <c r="F62" s="54"/>
      <c r="G62" s="13">
        <f t="shared" si="0"/>
        <v>0</v>
      </c>
      <c r="I62" s="9">
        <f>7*1.8</f>
        <v>12.6</v>
      </c>
      <c r="J62" s="9">
        <v>14</v>
      </c>
      <c r="K62" s="9">
        <f>9*1.9</f>
        <v>17.099999999999998</v>
      </c>
      <c r="L62" s="9">
        <v>17.2</v>
      </c>
    </row>
    <row r="63" spans="1:17" s="9" customFormat="1" ht="11.25" x14ac:dyDescent="0.2">
      <c r="A63" s="10"/>
      <c r="B63" s="10"/>
      <c r="C63" s="53" t="s">
        <v>87</v>
      </c>
      <c r="D63" s="11"/>
      <c r="E63" s="49"/>
      <c r="F63" s="13"/>
      <c r="G63" s="13"/>
    </row>
    <row r="64" spans="1:17" s="9" customFormat="1" ht="11.25" x14ac:dyDescent="0.2">
      <c r="A64" s="10"/>
      <c r="B64" s="10"/>
      <c r="C64" s="16" t="s">
        <v>28</v>
      </c>
      <c r="D64" s="11" t="s">
        <v>26</v>
      </c>
      <c r="E64" s="49">
        <f>E53</f>
        <v>61.3</v>
      </c>
      <c r="F64" s="54"/>
      <c r="G64" s="13">
        <f t="shared" si="0"/>
        <v>0</v>
      </c>
    </row>
    <row r="65" spans="1:17" s="9" customFormat="1" ht="11.25" x14ac:dyDescent="0.2">
      <c r="A65" s="10"/>
      <c r="B65" s="10"/>
      <c r="C65" s="53" t="s">
        <v>77</v>
      </c>
      <c r="D65" s="11"/>
      <c r="E65" s="49"/>
      <c r="F65" s="13"/>
      <c r="G65" s="13"/>
    </row>
    <row r="66" spans="1:17" s="9" customFormat="1" ht="45" x14ac:dyDescent="0.2">
      <c r="A66" s="10"/>
      <c r="B66" s="10"/>
      <c r="C66" s="16" t="s">
        <v>50</v>
      </c>
      <c r="D66" s="11" t="s">
        <v>24</v>
      </c>
      <c r="E66" s="49">
        <f>E62</f>
        <v>60.9</v>
      </c>
      <c r="F66" s="54"/>
      <c r="G66" s="13">
        <f t="shared" si="0"/>
        <v>0</v>
      </c>
      <c r="I66" s="19"/>
    </row>
    <row r="67" spans="1:17" s="9" customFormat="1" ht="22.5" x14ac:dyDescent="0.2">
      <c r="A67" s="10"/>
      <c r="B67" s="10"/>
      <c r="C67" s="53" t="s">
        <v>88</v>
      </c>
      <c r="D67" s="11"/>
      <c r="E67" s="49"/>
      <c r="F67" s="13"/>
      <c r="G67" s="13"/>
      <c r="I67" s="19"/>
    </row>
    <row r="68" spans="1:17" s="9" customFormat="1" ht="11.25" x14ac:dyDescent="0.2">
      <c r="A68" s="10"/>
      <c r="B68" s="10"/>
      <c r="C68" s="16"/>
      <c r="D68" s="11"/>
      <c r="E68" s="49"/>
      <c r="F68" s="13"/>
      <c r="G68" s="13"/>
      <c r="I68" s="19"/>
    </row>
    <row r="69" spans="1:17" s="9" customFormat="1" ht="45" x14ac:dyDescent="0.2">
      <c r="A69" s="10"/>
      <c r="B69" s="10"/>
      <c r="C69" s="53" t="s">
        <v>89</v>
      </c>
      <c r="D69" s="11"/>
      <c r="E69" s="49"/>
      <c r="F69" s="13"/>
      <c r="G69" s="13"/>
      <c r="I69" s="19"/>
    </row>
    <row r="70" spans="1:17" s="9" customFormat="1" ht="11.25" x14ac:dyDescent="0.2">
      <c r="A70" s="10"/>
      <c r="B70" s="10"/>
      <c r="C70" s="16"/>
      <c r="D70" s="11"/>
      <c r="E70" s="49"/>
      <c r="F70" s="13"/>
      <c r="G70" s="13"/>
      <c r="I70" s="19"/>
    </row>
    <row r="71" spans="1:17" s="9" customFormat="1" ht="11.25" x14ac:dyDescent="0.2">
      <c r="A71" s="14"/>
      <c r="B71" s="14"/>
      <c r="C71" s="17" t="s">
        <v>34</v>
      </c>
      <c r="D71" s="15" t="s">
        <v>58</v>
      </c>
      <c r="E71" s="51">
        <v>1</v>
      </c>
      <c r="F71" s="55"/>
      <c r="G71" s="13">
        <f t="shared" si="0"/>
        <v>0</v>
      </c>
      <c r="Q71" s="9" t="s">
        <v>25</v>
      </c>
    </row>
    <row r="74" spans="1:17" x14ac:dyDescent="0.2">
      <c r="A74" t="s">
        <v>64</v>
      </c>
    </row>
    <row r="79" spans="1:17" x14ac:dyDescent="0.2">
      <c r="E79" s="71"/>
      <c r="F79" s="71"/>
      <c r="G79" s="71"/>
    </row>
    <row r="80" spans="1:17" x14ac:dyDescent="0.2">
      <c r="E80" s="63"/>
      <c r="F80" s="63"/>
      <c r="G80" s="63"/>
    </row>
  </sheetData>
  <mergeCells count="6">
    <mergeCell ref="E80:G80"/>
    <mergeCell ref="A1:G1"/>
    <mergeCell ref="C2:G2"/>
    <mergeCell ref="C3:G3"/>
    <mergeCell ref="C4:G4"/>
    <mergeCell ref="E79:G79"/>
  </mergeCells>
  <phoneticPr fontId="5" type="noConversion"/>
  <printOptions horizontalCentered="1"/>
  <pageMargins left="0.39370078740157483" right="0.39370078740157483" top="0.39370078740157483" bottom="0.39370078740157483" header="0" footer="0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3408-9EEC-4DF9-B056-457532FEF3F7}">
  <sheetPr>
    <tabColor rgb="FFFFFF00"/>
    <outlinePr summaryBelow="0"/>
  </sheetPr>
  <dimension ref="A1:Q85"/>
  <sheetViews>
    <sheetView view="pageBreakPreview" zoomScaleNormal="100" zoomScaleSheetLayoutView="100" workbookViewId="0">
      <selection sqref="A1:G1"/>
    </sheetView>
  </sheetViews>
  <sheetFormatPr defaultRowHeight="12.75" x14ac:dyDescent="0.2"/>
  <cols>
    <col min="1" max="1" width="3.5703125" customWidth="1"/>
    <col min="2" max="2" width="7.140625" style="35" customWidth="1"/>
    <col min="3" max="3" width="42.85546875" style="35" customWidth="1"/>
    <col min="4" max="4" width="3.5703125" customWidth="1"/>
    <col min="5" max="6" width="10.7109375" customWidth="1"/>
    <col min="7" max="7" width="14.28515625" customWidth="1"/>
    <col min="15" max="25" width="0" hidden="1" customWidth="1"/>
  </cols>
  <sheetData>
    <row r="1" spans="1:17" ht="15.75" customHeight="1" x14ac:dyDescent="0.25">
      <c r="A1" s="64" t="s">
        <v>39</v>
      </c>
      <c r="B1" s="64"/>
      <c r="C1" s="64"/>
      <c r="D1" s="64"/>
      <c r="E1" s="64"/>
      <c r="F1" s="64"/>
      <c r="G1" s="64"/>
      <c r="Q1" t="s">
        <v>10</v>
      </c>
    </row>
    <row r="2" spans="1:17" ht="24.95" customHeight="1" x14ac:dyDescent="0.2">
      <c r="A2" s="20" t="s">
        <v>9</v>
      </c>
      <c r="B2" s="21"/>
      <c r="C2" s="65" t="s">
        <v>70</v>
      </c>
      <c r="D2" s="66"/>
      <c r="E2" s="66"/>
      <c r="F2" s="66"/>
      <c r="G2" s="67"/>
      <c r="Q2" t="s">
        <v>11</v>
      </c>
    </row>
    <row r="3" spans="1:17" ht="24.95" hidden="1" customHeight="1" x14ac:dyDescent="0.2">
      <c r="A3" s="22" t="s">
        <v>1</v>
      </c>
      <c r="B3" s="23"/>
      <c r="C3" s="68"/>
      <c r="D3" s="69"/>
      <c r="E3" s="69"/>
      <c r="F3" s="69"/>
      <c r="G3" s="70"/>
      <c r="Q3" t="s">
        <v>12</v>
      </c>
    </row>
    <row r="4" spans="1:17" ht="24.95" hidden="1" customHeight="1" x14ac:dyDescent="0.2">
      <c r="A4" s="22" t="s">
        <v>2</v>
      </c>
      <c r="B4" s="23"/>
      <c r="C4" s="68"/>
      <c r="D4" s="69"/>
      <c r="E4" s="69"/>
      <c r="F4" s="69"/>
      <c r="G4" s="70"/>
      <c r="Q4" t="s">
        <v>13</v>
      </c>
    </row>
    <row r="5" spans="1:17" hidden="1" x14ac:dyDescent="0.2">
      <c r="A5" s="24" t="s">
        <v>14</v>
      </c>
      <c r="B5" s="25"/>
      <c r="C5" s="25"/>
      <c r="D5" s="26"/>
      <c r="E5" s="26"/>
      <c r="F5" s="26"/>
      <c r="G5" s="27"/>
      <c r="Q5" t="s">
        <v>15</v>
      </c>
    </row>
    <row r="7" spans="1:17" x14ac:dyDescent="0.2">
      <c r="A7" s="36" t="s">
        <v>16</v>
      </c>
      <c r="B7" s="37" t="s">
        <v>17</v>
      </c>
      <c r="C7" s="37" t="s">
        <v>18</v>
      </c>
      <c r="D7" s="36" t="s">
        <v>19</v>
      </c>
      <c r="E7" s="36" t="s">
        <v>20</v>
      </c>
      <c r="F7" s="28" t="s">
        <v>21</v>
      </c>
      <c r="G7" s="36" t="s">
        <v>3</v>
      </c>
    </row>
    <row r="8" spans="1:17" x14ac:dyDescent="0.2">
      <c r="A8" s="29" t="s">
        <v>22</v>
      </c>
      <c r="B8" s="30" t="s">
        <v>7</v>
      </c>
      <c r="C8" s="31" t="s">
        <v>8</v>
      </c>
      <c r="D8" s="32"/>
      <c r="E8" s="33"/>
      <c r="F8" s="34"/>
      <c r="G8" s="18">
        <f>SUM(G9:G76)</f>
        <v>0</v>
      </c>
      <c r="Q8" t="s">
        <v>23</v>
      </c>
    </row>
    <row r="9" spans="1:17" s="9" customFormat="1" ht="11.25" x14ac:dyDescent="0.2">
      <c r="A9" s="10"/>
      <c r="B9" s="10"/>
      <c r="C9" s="52"/>
      <c r="D9" s="11"/>
      <c r="E9" s="49"/>
      <c r="F9" s="13"/>
      <c r="G9" s="13"/>
      <c r="Q9" s="9" t="s">
        <v>25</v>
      </c>
    </row>
    <row r="10" spans="1:17" s="9" customFormat="1" ht="11.25" x14ac:dyDescent="0.2">
      <c r="A10" s="10"/>
      <c r="B10" s="10"/>
      <c r="C10" s="16" t="s">
        <v>61</v>
      </c>
      <c r="D10" s="11" t="s">
        <v>26</v>
      </c>
      <c r="E10" s="49">
        <f>ROUND(I10+J10+K10+L10+M10+N10+Z10+AA10+AB10+AC10,3)</f>
        <v>2.85</v>
      </c>
      <c r="F10" s="54"/>
      <c r="G10" s="13">
        <f t="shared" ref="G10:G76" si="0">E10*F10</f>
        <v>0</v>
      </c>
      <c r="H10" s="9">
        <f>E10*0.2*2.3</f>
        <v>1.3109999999999999</v>
      </c>
      <c r="I10" s="9">
        <f>1.9*1.5</f>
        <v>2.8499999999999996</v>
      </c>
      <c r="Q10" s="9" t="s">
        <v>27</v>
      </c>
    </row>
    <row r="11" spans="1:17" s="9" customFormat="1" ht="11.25" x14ac:dyDescent="0.2">
      <c r="A11" s="10"/>
      <c r="B11" s="10"/>
      <c r="C11" s="16"/>
      <c r="D11" s="11"/>
      <c r="E11" s="50"/>
      <c r="F11" s="13"/>
      <c r="G11" s="13"/>
    </row>
    <row r="12" spans="1:17" s="9" customFormat="1" ht="11.25" x14ac:dyDescent="0.2">
      <c r="A12" s="10"/>
      <c r="B12" s="10"/>
      <c r="C12" s="16" t="s">
        <v>92</v>
      </c>
      <c r="D12" s="11" t="s">
        <v>24</v>
      </c>
      <c r="E12" s="49">
        <v>1.5</v>
      </c>
      <c r="F12" s="54"/>
      <c r="G12" s="13">
        <f t="shared" si="0"/>
        <v>0</v>
      </c>
    </row>
    <row r="13" spans="1:17" s="9" customFormat="1" ht="11.25" x14ac:dyDescent="0.2">
      <c r="A13" s="10"/>
      <c r="B13" s="10"/>
      <c r="C13" s="53" t="s">
        <v>75</v>
      </c>
      <c r="D13" s="11"/>
      <c r="E13" s="49"/>
      <c r="F13" s="13"/>
      <c r="G13" s="13"/>
    </row>
    <row r="14" spans="1:17" s="9" customFormat="1" ht="11.25" x14ac:dyDescent="0.2">
      <c r="A14" s="10"/>
      <c r="B14" s="10"/>
      <c r="C14" s="16" t="s">
        <v>49</v>
      </c>
      <c r="D14" s="11" t="s">
        <v>26</v>
      </c>
      <c r="E14" s="49">
        <v>1.5</v>
      </c>
      <c r="F14" s="54"/>
      <c r="G14" s="13">
        <f t="shared" si="0"/>
        <v>0</v>
      </c>
      <c r="H14" s="9">
        <f>E14*0.03*2.3</f>
        <v>0.10349999999999999</v>
      </c>
    </row>
    <row r="15" spans="1:17" s="9" customFormat="1" ht="22.5" customHeight="1" x14ac:dyDescent="0.2">
      <c r="A15" s="10"/>
      <c r="B15" s="10"/>
      <c r="C15" s="53" t="s">
        <v>76</v>
      </c>
      <c r="D15" s="11"/>
      <c r="E15" s="50"/>
      <c r="F15" s="13"/>
      <c r="G15" s="13"/>
    </row>
    <row r="16" spans="1:17" s="9" customFormat="1" ht="11.25" x14ac:dyDescent="0.2">
      <c r="A16" s="10"/>
      <c r="B16" s="10"/>
      <c r="C16" s="16"/>
      <c r="D16" s="11"/>
      <c r="E16" s="50"/>
      <c r="F16" s="13"/>
      <c r="G16" s="13"/>
    </row>
    <row r="17" spans="1:17" s="9" customFormat="1" ht="11.25" x14ac:dyDescent="0.2">
      <c r="A17" s="10"/>
      <c r="B17" s="10"/>
      <c r="C17" s="16" t="s">
        <v>63</v>
      </c>
      <c r="D17" s="11" t="s">
        <v>38</v>
      </c>
      <c r="E17" s="49">
        <f>ROUND(I17+J17+K17+L17+M17+N17+Z17+AA17+AB17+AC17,3)</f>
        <v>1</v>
      </c>
      <c r="F17" s="54"/>
      <c r="G17" s="13">
        <f t="shared" si="0"/>
        <v>0</v>
      </c>
      <c r="H17" s="9">
        <f>E17*2</f>
        <v>2</v>
      </c>
      <c r="I17" s="9">
        <f>2*0.5*1</f>
        <v>1</v>
      </c>
    </row>
    <row r="18" spans="1:17" s="9" customFormat="1" ht="11.25" x14ac:dyDescent="0.2">
      <c r="A18" s="10"/>
      <c r="B18" s="10"/>
      <c r="C18" s="16"/>
      <c r="D18" s="11"/>
      <c r="E18" s="50"/>
      <c r="F18" s="13"/>
      <c r="G18" s="13"/>
    </row>
    <row r="19" spans="1:17" s="9" customFormat="1" ht="11.25" x14ac:dyDescent="0.2">
      <c r="A19" s="10"/>
      <c r="B19" s="10"/>
      <c r="C19" s="16" t="s">
        <v>42</v>
      </c>
      <c r="D19" s="12" t="s">
        <v>29</v>
      </c>
      <c r="E19" s="50">
        <f>ROUND(SUM(H10:H76),3)</f>
        <v>3.415</v>
      </c>
      <c r="F19" s="54"/>
      <c r="G19" s="13">
        <f t="shared" si="0"/>
        <v>0</v>
      </c>
    </row>
    <row r="20" spans="1:17" s="9" customFormat="1" ht="11.25" x14ac:dyDescent="0.2">
      <c r="A20" s="10"/>
      <c r="B20" s="10"/>
      <c r="C20" s="16" t="s">
        <v>48</v>
      </c>
      <c r="D20" s="11" t="s">
        <v>29</v>
      </c>
      <c r="E20" s="49">
        <f>E19</f>
        <v>3.415</v>
      </c>
      <c r="F20" s="54"/>
      <c r="G20" s="13">
        <f t="shared" si="0"/>
        <v>0</v>
      </c>
    </row>
    <row r="21" spans="1:17" s="9" customFormat="1" ht="11.25" x14ac:dyDescent="0.2">
      <c r="A21" s="10"/>
      <c r="B21" s="10"/>
      <c r="C21" s="16" t="s">
        <v>31</v>
      </c>
      <c r="D21" s="12" t="s">
        <v>29</v>
      </c>
      <c r="E21" s="50">
        <f>E20</f>
        <v>3.415</v>
      </c>
      <c r="F21" s="54"/>
      <c r="G21" s="13">
        <f t="shared" si="0"/>
        <v>0</v>
      </c>
    </row>
    <row r="22" spans="1:17" s="9" customFormat="1" ht="11.25" x14ac:dyDescent="0.2">
      <c r="A22" s="10"/>
      <c r="B22" s="10"/>
      <c r="C22" s="16" t="s">
        <v>32</v>
      </c>
      <c r="D22" s="11" t="s">
        <v>29</v>
      </c>
      <c r="E22" s="49">
        <f>E21</f>
        <v>3.415</v>
      </c>
      <c r="F22" s="54"/>
      <c r="G22" s="13">
        <f t="shared" si="0"/>
        <v>0</v>
      </c>
    </row>
    <row r="23" spans="1:17" s="9" customFormat="1" ht="11.25" x14ac:dyDescent="0.2">
      <c r="A23" s="10"/>
      <c r="B23" s="10"/>
      <c r="C23" s="16"/>
      <c r="D23" s="11"/>
      <c r="E23" s="49"/>
      <c r="F23" s="13"/>
      <c r="G23" s="13"/>
    </row>
    <row r="24" spans="1:17" s="9" customFormat="1" ht="11.25" x14ac:dyDescent="0.2">
      <c r="A24" s="10"/>
      <c r="B24" s="10"/>
      <c r="C24" s="16" t="s">
        <v>94</v>
      </c>
      <c r="D24" s="11" t="s">
        <v>38</v>
      </c>
      <c r="E24" s="49">
        <f>E17</f>
        <v>1</v>
      </c>
      <c r="F24" s="54"/>
      <c r="G24" s="13">
        <f t="shared" si="0"/>
        <v>0</v>
      </c>
    </row>
    <row r="25" spans="1:17" s="9" customFormat="1" ht="33.75" x14ac:dyDescent="0.2">
      <c r="A25" s="10"/>
      <c r="B25" s="10"/>
      <c r="C25" s="53" t="s">
        <v>96</v>
      </c>
      <c r="D25" s="11"/>
      <c r="E25" s="49"/>
      <c r="F25" s="13"/>
      <c r="G25" s="13"/>
    </row>
    <row r="26" spans="1:17" s="9" customFormat="1" ht="11.25" x14ac:dyDescent="0.2">
      <c r="A26" s="10"/>
      <c r="B26" s="10"/>
      <c r="C26" s="16"/>
      <c r="D26" s="11"/>
      <c r="E26" s="49"/>
      <c r="F26" s="13"/>
      <c r="G26" s="13"/>
    </row>
    <row r="27" spans="1:17" s="9" customFormat="1" ht="11.25" x14ac:dyDescent="0.2">
      <c r="A27" s="10"/>
      <c r="B27" s="10"/>
      <c r="C27" s="16" t="s">
        <v>28</v>
      </c>
      <c r="D27" s="11" t="s">
        <v>26</v>
      </c>
      <c r="E27" s="49">
        <f>E10</f>
        <v>2.85</v>
      </c>
      <c r="F27" s="54"/>
      <c r="G27" s="13">
        <f t="shared" si="0"/>
        <v>0</v>
      </c>
      <c r="Q27" s="9" t="s">
        <v>25</v>
      </c>
    </row>
    <row r="28" spans="1:17" s="9" customFormat="1" ht="11.25" x14ac:dyDescent="0.2">
      <c r="A28" s="10"/>
      <c r="B28" s="10"/>
      <c r="C28" s="53" t="s">
        <v>77</v>
      </c>
      <c r="D28" s="11"/>
      <c r="E28" s="49"/>
      <c r="F28" s="13"/>
      <c r="G28" s="13"/>
    </row>
    <row r="29" spans="1:17" s="9" customFormat="1" ht="11.25" x14ac:dyDescent="0.2">
      <c r="A29" s="10"/>
      <c r="B29" s="10"/>
      <c r="C29" s="16"/>
      <c r="D29" s="11"/>
      <c r="E29" s="49"/>
      <c r="F29" s="13"/>
      <c r="G29" s="13"/>
    </row>
    <row r="30" spans="1:17" s="9" customFormat="1" ht="11.25" customHeight="1" x14ac:dyDescent="0.2">
      <c r="A30" s="10"/>
      <c r="B30" s="10"/>
      <c r="C30" s="16" t="s">
        <v>51</v>
      </c>
      <c r="D30" s="11" t="s">
        <v>26</v>
      </c>
      <c r="E30" s="49">
        <f>E14</f>
        <v>1.5</v>
      </c>
      <c r="F30" s="54"/>
      <c r="G30" s="13">
        <f t="shared" si="0"/>
        <v>0</v>
      </c>
    </row>
    <row r="31" spans="1:17" s="9" customFormat="1" ht="11.25" x14ac:dyDescent="0.2">
      <c r="A31" s="10"/>
      <c r="B31" s="10"/>
      <c r="C31" s="53" t="s">
        <v>78</v>
      </c>
      <c r="D31" s="11"/>
      <c r="E31" s="49"/>
      <c r="F31" s="13"/>
      <c r="G31" s="13"/>
    </row>
    <row r="32" spans="1:17" s="9" customFormat="1" ht="11.25" x14ac:dyDescent="0.2">
      <c r="A32" s="10"/>
      <c r="B32" s="10"/>
      <c r="C32" s="16"/>
      <c r="D32" s="11"/>
      <c r="E32" s="49"/>
      <c r="F32" s="13"/>
      <c r="G32" s="13"/>
    </row>
    <row r="33" spans="1:10" s="9" customFormat="1" ht="33.75" x14ac:dyDescent="0.2">
      <c r="A33" s="10"/>
      <c r="B33" s="10"/>
      <c r="C33" s="16" t="s">
        <v>93</v>
      </c>
      <c r="D33" s="11" t="s">
        <v>24</v>
      </c>
      <c r="E33" s="49">
        <f>ROUND(I33+J33+K33+L33+M33+N33+Z33+AA33+AB33+AC33,3)</f>
        <v>3.4</v>
      </c>
      <c r="F33" s="54"/>
      <c r="G33" s="13">
        <f t="shared" ref="G33" si="1">E33*F33</f>
        <v>0</v>
      </c>
      <c r="I33" s="9">
        <v>1.5</v>
      </c>
      <c r="J33" s="9">
        <v>1.9</v>
      </c>
    </row>
    <row r="34" spans="1:10" s="9" customFormat="1" ht="11.25" x14ac:dyDescent="0.2">
      <c r="A34" s="10"/>
      <c r="B34" s="10"/>
      <c r="C34" s="53" t="s">
        <v>83</v>
      </c>
      <c r="D34" s="11"/>
      <c r="E34" s="49"/>
      <c r="F34" s="13"/>
      <c r="G34" s="13"/>
    </row>
    <row r="35" spans="1:10" s="9" customFormat="1" ht="11.25" x14ac:dyDescent="0.2">
      <c r="A35" s="10"/>
      <c r="B35" s="10"/>
      <c r="C35" s="16" t="s">
        <v>44</v>
      </c>
      <c r="D35" s="11" t="s">
        <v>26</v>
      </c>
      <c r="E35" s="49">
        <f>E41</f>
        <v>4.3499999999999996</v>
      </c>
      <c r="F35" s="54"/>
      <c r="G35" s="13">
        <f t="shared" ref="G35" si="2">E35*F35</f>
        <v>0</v>
      </c>
    </row>
    <row r="36" spans="1:10" s="9" customFormat="1" ht="33.75" x14ac:dyDescent="0.2">
      <c r="A36" s="10"/>
      <c r="B36" s="10"/>
      <c r="C36" s="53" t="s">
        <v>84</v>
      </c>
      <c r="D36" s="11"/>
      <c r="E36" s="49"/>
      <c r="F36" s="13"/>
      <c r="G36" s="13"/>
    </row>
    <row r="37" spans="1:10" s="9" customFormat="1" ht="11.25" x14ac:dyDescent="0.2">
      <c r="A37" s="10"/>
      <c r="B37" s="10"/>
      <c r="C37" s="16"/>
      <c r="D37" s="11"/>
      <c r="E37" s="49"/>
      <c r="F37" s="13"/>
      <c r="G37" s="13"/>
    </row>
    <row r="38" spans="1:10" s="9" customFormat="1" ht="11.25" x14ac:dyDescent="0.2">
      <c r="A38" s="10"/>
      <c r="B38" s="10"/>
      <c r="C38" s="16" t="s">
        <v>52</v>
      </c>
      <c r="D38" s="11" t="s">
        <v>24</v>
      </c>
      <c r="E38" s="49">
        <v>2</v>
      </c>
      <c r="F38" s="54"/>
      <c r="G38" s="13">
        <f t="shared" si="0"/>
        <v>0</v>
      </c>
    </row>
    <row r="39" spans="1:10" s="9" customFormat="1" ht="11.25" x14ac:dyDescent="0.2">
      <c r="A39" s="10"/>
      <c r="B39" s="10"/>
      <c r="C39" s="53" t="s">
        <v>79</v>
      </c>
      <c r="D39" s="11"/>
      <c r="E39" s="49"/>
      <c r="F39" s="13"/>
      <c r="G39" s="13"/>
    </row>
    <row r="40" spans="1:10" s="9" customFormat="1" ht="11.25" x14ac:dyDescent="0.2">
      <c r="A40" s="10"/>
      <c r="B40" s="10"/>
      <c r="C40" s="16"/>
      <c r="D40" s="11"/>
      <c r="E40" s="49"/>
      <c r="F40" s="13"/>
      <c r="G40" s="13"/>
    </row>
    <row r="41" spans="1:10" s="9" customFormat="1" ht="11.25" x14ac:dyDescent="0.2">
      <c r="A41" s="10"/>
      <c r="B41" s="10"/>
      <c r="C41" s="16" t="s">
        <v>53</v>
      </c>
      <c r="D41" s="11" t="s">
        <v>26</v>
      </c>
      <c r="E41" s="49">
        <f>E10+E14</f>
        <v>4.3499999999999996</v>
      </c>
      <c r="F41" s="54"/>
      <c r="G41" s="13">
        <f t="shared" si="0"/>
        <v>0</v>
      </c>
    </row>
    <row r="42" spans="1:10" s="9" customFormat="1" ht="11.25" customHeight="1" x14ac:dyDescent="0.2">
      <c r="A42" s="10"/>
      <c r="B42" s="10"/>
      <c r="C42" s="53" t="s">
        <v>80</v>
      </c>
      <c r="D42" s="11"/>
      <c r="E42" s="49"/>
      <c r="F42" s="13"/>
      <c r="G42" s="13"/>
    </row>
    <row r="43" spans="1:10" s="9" customFormat="1" ht="11.25" x14ac:dyDescent="0.2">
      <c r="A43" s="10"/>
      <c r="B43" s="10"/>
      <c r="C43" s="16" t="s">
        <v>54</v>
      </c>
      <c r="D43" s="11" t="s">
        <v>24</v>
      </c>
      <c r="E43" s="49">
        <v>2</v>
      </c>
      <c r="F43" s="54"/>
      <c r="G43" s="13">
        <f t="shared" si="0"/>
        <v>0</v>
      </c>
    </row>
    <row r="44" spans="1:10" s="9" customFormat="1" ht="11.25" customHeight="1" x14ac:dyDescent="0.2">
      <c r="A44" s="10"/>
      <c r="B44" s="10"/>
      <c r="C44" s="53" t="s">
        <v>80</v>
      </c>
      <c r="D44" s="11"/>
      <c r="E44" s="49"/>
      <c r="F44" s="13"/>
      <c r="G44" s="13"/>
    </row>
    <row r="45" spans="1:10" s="9" customFormat="1" ht="11.25" x14ac:dyDescent="0.2">
      <c r="A45" s="10"/>
      <c r="B45" s="10"/>
      <c r="C45" s="16" t="s">
        <v>55</v>
      </c>
      <c r="D45" s="11" t="s">
        <v>26</v>
      </c>
      <c r="E45" s="49">
        <f>E41</f>
        <v>4.3499999999999996</v>
      </c>
      <c r="F45" s="54"/>
      <c r="G45" s="13">
        <f t="shared" si="0"/>
        <v>0</v>
      </c>
    </row>
    <row r="46" spans="1:10" s="9" customFormat="1" ht="22.5" x14ac:dyDescent="0.2">
      <c r="A46" s="10"/>
      <c r="B46" s="10"/>
      <c r="C46" s="53" t="s">
        <v>81</v>
      </c>
      <c r="D46" s="11"/>
      <c r="E46" s="49"/>
      <c r="F46" s="13"/>
      <c r="G46" s="13"/>
    </row>
    <row r="47" spans="1:10" s="9" customFormat="1" ht="11.25" x14ac:dyDescent="0.2">
      <c r="A47" s="10"/>
      <c r="B47" s="10"/>
      <c r="C47" s="16"/>
      <c r="D47" s="11"/>
      <c r="E47" s="49"/>
      <c r="F47" s="13"/>
      <c r="G47" s="13"/>
    </row>
    <row r="48" spans="1:10" s="9" customFormat="1" ht="11.25" x14ac:dyDescent="0.2">
      <c r="A48" s="10"/>
      <c r="B48" s="10"/>
      <c r="C48" s="16" t="s">
        <v>59</v>
      </c>
      <c r="D48" s="11" t="s">
        <v>33</v>
      </c>
      <c r="E48" s="49">
        <v>24</v>
      </c>
      <c r="F48" s="54"/>
      <c r="G48" s="13">
        <f t="shared" si="0"/>
        <v>0</v>
      </c>
    </row>
    <row r="49" spans="1:17" s="9" customFormat="1" ht="11.25" customHeight="1" x14ac:dyDescent="0.2">
      <c r="A49" s="10"/>
      <c r="B49" s="10"/>
      <c r="C49" s="53" t="s">
        <v>80</v>
      </c>
      <c r="D49" s="11"/>
      <c r="E49" s="49"/>
      <c r="F49" s="13"/>
      <c r="G49" s="13"/>
    </row>
    <row r="50" spans="1:17" s="9" customFormat="1" ht="11.25" x14ac:dyDescent="0.2">
      <c r="A50" s="10"/>
      <c r="B50" s="10"/>
      <c r="C50" s="16"/>
      <c r="D50" s="11"/>
      <c r="E50" s="49"/>
      <c r="F50" s="13"/>
      <c r="G50" s="13"/>
    </row>
    <row r="51" spans="1:17" s="9" customFormat="1" ht="22.5" customHeight="1" x14ac:dyDescent="0.2">
      <c r="A51" s="10"/>
      <c r="B51" s="10"/>
      <c r="C51" s="16" t="s">
        <v>45</v>
      </c>
      <c r="D51" s="11" t="s">
        <v>26</v>
      </c>
      <c r="E51" s="49">
        <f>ROUND(I51+J51+K51+L51+M51+N51+Z51+AA51+AB51+AC51,3)</f>
        <v>12</v>
      </c>
      <c r="F51" s="54"/>
      <c r="G51" s="13">
        <f t="shared" si="0"/>
        <v>0</v>
      </c>
      <c r="I51" s="9">
        <f>3*2*2</f>
        <v>12</v>
      </c>
      <c r="Q51" s="9" t="s">
        <v>25</v>
      </c>
    </row>
    <row r="52" spans="1:17" s="9" customFormat="1" ht="22.5" customHeight="1" x14ac:dyDescent="0.2">
      <c r="A52" s="10"/>
      <c r="B52" s="10"/>
      <c r="C52" s="53" t="s">
        <v>82</v>
      </c>
      <c r="D52" s="11"/>
      <c r="E52" s="49"/>
      <c r="F52" s="13"/>
      <c r="G52" s="13"/>
    </row>
    <row r="53" spans="1:17" s="9" customFormat="1" ht="11.25" x14ac:dyDescent="0.2">
      <c r="A53" s="10"/>
      <c r="B53" s="10"/>
      <c r="C53" s="16"/>
      <c r="D53" s="11"/>
      <c r="E53" s="49"/>
      <c r="F53" s="13"/>
      <c r="G53" s="13"/>
    </row>
    <row r="54" spans="1:17" s="9" customFormat="1" ht="33.75" x14ac:dyDescent="0.2">
      <c r="A54" s="10"/>
      <c r="B54" s="10"/>
      <c r="C54" s="16" t="s">
        <v>95</v>
      </c>
      <c r="D54" s="11" t="s">
        <v>24</v>
      </c>
      <c r="E54" s="49">
        <f>ROUND(I54+J54+K54+L54+M54+N54+Z54+AA54+AB54+AC54,3)</f>
        <v>11.4</v>
      </c>
      <c r="F54" s="54"/>
      <c r="G54" s="13">
        <f t="shared" si="0"/>
        <v>0</v>
      </c>
      <c r="I54" s="9">
        <f>6*1.9</f>
        <v>11.399999999999999</v>
      </c>
    </row>
    <row r="55" spans="1:17" s="9" customFormat="1" ht="11.25" x14ac:dyDescent="0.2">
      <c r="A55" s="10"/>
      <c r="B55" s="10"/>
      <c r="C55" s="53" t="s">
        <v>83</v>
      </c>
      <c r="D55" s="11"/>
      <c r="E55" s="49"/>
      <c r="F55" s="13"/>
      <c r="G55" s="13"/>
    </row>
    <row r="56" spans="1:17" s="9" customFormat="1" ht="11.25" x14ac:dyDescent="0.2">
      <c r="A56" s="10"/>
      <c r="B56" s="10"/>
      <c r="C56" s="16"/>
      <c r="D56" s="11"/>
      <c r="E56" s="49"/>
      <c r="F56" s="13"/>
      <c r="G56" s="13"/>
    </row>
    <row r="57" spans="1:17" s="9" customFormat="1" ht="11.25" x14ac:dyDescent="0.2">
      <c r="A57" s="10"/>
      <c r="B57" s="10"/>
      <c r="C57" s="16" t="s">
        <v>62</v>
      </c>
      <c r="D57" s="11" t="s">
        <v>26</v>
      </c>
      <c r="E57" s="49">
        <f>I57</f>
        <v>3.42</v>
      </c>
      <c r="F57" s="54"/>
      <c r="G57" s="13">
        <f t="shared" si="0"/>
        <v>0</v>
      </c>
      <c r="I57" s="9">
        <f>1.8*1.9</f>
        <v>3.42</v>
      </c>
      <c r="Q57" s="9" t="s">
        <v>27</v>
      </c>
    </row>
    <row r="58" spans="1:17" s="9" customFormat="1" ht="33.75" x14ac:dyDescent="0.2">
      <c r="A58" s="10"/>
      <c r="B58" s="10"/>
      <c r="C58" s="53" t="s">
        <v>84</v>
      </c>
      <c r="D58" s="11"/>
      <c r="E58" s="49"/>
      <c r="F58" s="13"/>
      <c r="G58" s="13"/>
    </row>
    <row r="59" spans="1:17" s="9" customFormat="1" ht="11.25" x14ac:dyDescent="0.2">
      <c r="A59" s="48"/>
      <c r="B59" s="10"/>
      <c r="C59" s="16" t="s">
        <v>36</v>
      </c>
      <c r="D59" s="11" t="s">
        <v>26</v>
      </c>
      <c r="E59" s="49">
        <f>E57</f>
        <v>3.42</v>
      </c>
      <c r="F59" s="54"/>
      <c r="G59" s="13">
        <f t="shared" si="0"/>
        <v>0</v>
      </c>
    </row>
    <row r="60" spans="1:17" s="9" customFormat="1" ht="22.5" x14ac:dyDescent="0.2">
      <c r="A60" s="48"/>
      <c r="B60" s="10"/>
      <c r="C60" s="53" t="s">
        <v>85</v>
      </c>
      <c r="D60" s="11"/>
      <c r="E60" s="49"/>
      <c r="F60" s="13"/>
      <c r="G60" s="13"/>
    </row>
    <row r="61" spans="1:17" s="9" customFormat="1" ht="11.25" x14ac:dyDescent="0.2">
      <c r="A61" s="10"/>
      <c r="B61" s="10"/>
      <c r="C61" s="16" t="s">
        <v>30</v>
      </c>
      <c r="D61" s="11" t="s">
        <v>26</v>
      </c>
      <c r="E61" s="49">
        <f>E57</f>
        <v>3.42</v>
      </c>
      <c r="F61" s="54"/>
      <c r="G61" s="13">
        <f t="shared" si="0"/>
        <v>0</v>
      </c>
      <c r="Q61" s="9" t="s">
        <v>25</v>
      </c>
    </row>
    <row r="62" spans="1:17" s="9" customFormat="1" ht="11.25" x14ac:dyDescent="0.2">
      <c r="A62" s="10"/>
      <c r="B62" s="10"/>
      <c r="C62" s="53" t="s">
        <v>86</v>
      </c>
      <c r="D62" s="11"/>
      <c r="E62" s="49"/>
      <c r="F62" s="13"/>
      <c r="G62" s="13"/>
    </row>
    <row r="63" spans="1:17" s="9" customFormat="1" ht="11.25" x14ac:dyDescent="0.2">
      <c r="A63" s="10"/>
      <c r="B63" s="10"/>
      <c r="C63" s="16" t="s">
        <v>57</v>
      </c>
      <c r="D63" s="11" t="s">
        <v>26</v>
      </c>
      <c r="E63" s="49">
        <f>E57</f>
        <v>3.42</v>
      </c>
      <c r="F63" s="54"/>
      <c r="G63" s="13">
        <f t="shared" si="0"/>
        <v>0</v>
      </c>
    </row>
    <row r="64" spans="1:17" s="9" customFormat="1" ht="11.25" x14ac:dyDescent="0.2">
      <c r="A64" s="10"/>
      <c r="B64" s="10"/>
      <c r="C64" s="53" t="s">
        <v>86</v>
      </c>
      <c r="D64" s="11"/>
      <c r="E64" s="49"/>
      <c r="F64" s="13"/>
      <c r="G64" s="13"/>
    </row>
    <row r="65" spans="1:17" s="9" customFormat="1" ht="11.25" x14ac:dyDescent="0.2">
      <c r="A65" s="10"/>
      <c r="B65" s="10"/>
      <c r="C65" s="16"/>
      <c r="D65" s="11"/>
      <c r="E65" s="49"/>
      <c r="F65" s="13"/>
      <c r="G65" s="13"/>
    </row>
    <row r="66" spans="1:17" s="9" customFormat="1" ht="33.75" x14ac:dyDescent="0.2">
      <c r="A66" s="10"/>
      <c r="B66" s="10"/>
      <c r="C66" s="16" t="s">
        <v>37</v>
      </c>
      <c r="D66" s="11" t="s">
        <v>33</v>
      </c>
      <c r="E66" s="49">
        <v>6</v>
      </c>
      <c r="F66" s="54"/>
      <c r="G66" s="13">
        <f t="shared" si="0"/>
        <v>0</v>
      </c>
    </row>
    <row r="67" spans="1:17" s="9" customFormat="1" ht="11.25" x14ac:dyDescent="0.2">
      <c r="A67" s="10"/>
      <c r="B67" s="10"/>
      <c r="C67" s="53" t="s">
        <v>97</v>
      </c>
      <c r="D67" s="11"/>
      <c r="E67" s="49"/>
      <c r="F67" s="13"/>
      <c r="G67" s="13"/>
    </row>
    <row r="68" spans="1:17" s="9" customFormat="1" ht="11.25" x14ac:dyDescent="0.2">
      <c r="A68" s="10"/>
      <c r="B68" s="10"/>
      <c r="C68" s="16"/>
      <c r="D68" s="11"/>
      <c r="E68" s="49"/>
      <c r="F68" s="13"/>
      <c r="G68" s="13"/>
    </row>
    <row r="69" spans="1:17" s="9" customFormat="1" ht="11.25" x14ac:dyDescent="0.2">
      <c r="A69" s="10"/>
      <c r="B69" s="10"/>
      <c r="C69" s="16" t="s">
        <v>28</v>
      </c>
      <c r="D69" s="11" t="s">
        <v>26</v>
      </c>
      <c r="E69" s="49">
        <f>E57</f>
        <v>3.42</v>
      </c>
      <c r="F69" s="54"/>
      <c r="G69" s="13">
        <f t="shared" si="0"/>
        <v>0</v>
      </c>
    </row>
    <row r="70" spans="1:17" s="9" customFormat="1" ht="11.25" x14ac:dyDescent="0.2">
      <c r="A70" s="10"/>
      <c r="B70" s="10"/>
      <c r="C70" s="53" t="s">
        <v>77</v>
      </c>
      <c r="D70" s="11"/>
      <c r="E70" s="49"/>
      <c r="F70" s="13"/>
      <c r="G70" s="13"/>
    </row>
    <row r="71" spans="1:17" s="9" customFormat="1" ht="45" x14ac:dyDescent="0.2">
      <c r="A71" s="10"/>
      <c r="B71" s="10"/>
      <c r="C71" s="16" t="s">
        <v>50</v>
      </c>
      <c r="D71" s="11" t="s">
        <v>24</v>
      </c>
      <c r="E71" s="49">
        <f>ROUND(I71+J71+K71+L71+M71+N71+Z71+AA71+AB71+AC71,3)</f>
        <v>15</v>
      </c>
      <c r="F71" s="54"/>
      <c r="G71" s="13">
        <f t="shared" si="0"/>
        <v>0</v>
      </c>
      <c r="I71" s="9">
        <f>6*1.9+2*1.8</f>
        <v>14.999999999999998</v>
      </c>
    </row>
    <row r="72" spans="1:17" s="9" customFormat="1" ht="22.5" x14ac:dyDescent="0.2">
      <c r="A72" s="10"/>
      <c r="B72" s="10"/>
      <c r="C72" s="53" t="s">
        <v>88</v>
      </c>
      <c r="D72" s="11"/>
      <c r="E72" s="49"/>
      <c r="F72" s="13"/>
      <c r="G72" s="13"/>
    </row>
    <row r="73" spans="1:17" s="9" customFormat="1" ht="11.25" x14ac:dyDescent="0.2">
      <c r="A73" s="10"/>
      <c r="B73" s="10"/>
      <c r="C73" s="16"/>
      <c r="D73" s="11"/>
      <c r="E73" s="49"/>
      <c r="F73" s="13"/>
      <c r="G73" s="13"/>
    </row>
    <row r="74" spans="1:17" s="9" customFormat="1" ht="45" x14ac:dyDescent="0.2">
      <c r="A74" s="10"/>
      <c r="B74" s="10"/>
      <c r="C74" s="53" t="s">
        <v>89</v>
      </c>
      <c r="D74" s="11"/>
      <c r="E74" s="49"/>
      <c r="F74" s="13"/>
      <c r="G74" s="13"/>
    </row>
    <row r="75" spans="1:17" s="9" customFormat="1" ht="11.25" x14ac:dyDescent="0.2">
      <c r="A75" s="10"/>
      <c r="B75" s="10"/>
      <c r="C75" s="16"/>
      <c r="D75" s="11"/>
      <c r="E75" s="49"/>
      <c r="F75" s="13"/>
      <c r="G75" s="13"/>
      <c r="I75" s="19"/>
    </row>
    <row r="76" spans="1:17" s="9" customFormat="1" ht="11.25" x14ac:dyDescent="0.2">
      <c r="A76" s="14"/>
      <c r="B76" s="14"/>
      <c r="C76" s="17" t="s">
        <v>34</v>
      </c>
      <c r="D76" s="15" t="s">
        <v>58</v>
      </c>
      <c r="E76" s="51">
        <v>1</v>
      </c>
      <c r="F76" s="55"/>
      <c r="G76" s="13">
        <f t="shared" si="0"/>
        <v>0</v>
      </c>
      <c r="Q76" s="9" t="s">
        <v>25</v>
      </c>
    </row>
    <row r="79" spans="1:17" x14ac:dyDescent="0.2">
      <c r="A79" t="s">
        <v>64</v>
      </c>
    </row>
    <row r="84" spans="5:7" x14ac:dyDescent="0.2">
      <c r="E84" s="71"/>
      <c r="F84" s="71"/>
      <c r="G84" s="71"/>
    </row>
    <row r="85" spans="5:7" x14ac:dyDescent="0.2">
      <c r="E85" s="63"/>
      <c r="F85" s="63"/>
      <c r="G85" s="63"/>
    </row>
  </sheetData>
  <mergeCells count="6">
    <mergeCell ref="E85:G85"/>
    <mergeCell ref="A1:G1"/>
    <mergeCell ref="C2:G2"/>
    <mergeCell ref="C3:G3"/>
    <mergeCell ref="C4:G4"/>
    <mergeCell ref="E84:G84"/>
  </mergeCells>
  <printOptions horizontalCentered="1"/>
  <pageMargins left="0.39370078740157483" right="0.39370078740157483" top="0.39370078740157483" bottom="0.39370078740157483" header="0" footer="0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61481-E7B2-4AD6-AD91-35E44264DA6C}">
  <sheetPr codeName="List9">
    <tabColor rgb="FF0070C0"/>
    <outlinePr summaryBelow="0"/>
  </sheetPr>
  <dimension ref="A1:AP29"/>
  <sheetViews>
    <sheetView view="pageBreakPreview" zoomScaleNormal="100" zoomScaleSheetLayoutView="100" workbookViewId="0">
      <selection sqref="A1:G1"/>
    </sheetView>
  </sheetViews>
  <sheetFormatPr defaultRowHeight="12.75" x14ac:dyDescent="0.2"/>
  <cols>
    <col min="1" max="1" width="3.5703125" customWidth="1"/>
    <col min="2" max="2" width="7.140625" style="35" customWidth="1"/>
    <col min="3" max="3" width="42.85546875" style="35" customWidth="1"/>
    <col min="4" max="4" width="3.5703125" customWidth="1"/>
    <col min="5" max="6" width="10.7109375" customWidth="1"/>
    <col min="7" max="7" width="14.28515625" customWidth="1"/>
    <col min="15" max="25" width="0" hidden="1" customWidth="1"/>
  </cols>
  <sheetData>
    <row r="1" spans="1:42" ht="15.75" customHeight="1" x14ac:dyDescent="0.25">
      <c r="A1" s="64" t="s">
        <v>39</v>
      </c>
      <c r="B1" s="64"/>
      <c r="C1" s="64"/>
      <c r="D1" s="64"/>
      <c r="E1" s="64"/>
      <c r="F1" s="64"/>
      <c r="G1" s="64"/>
    </row>
    <row r="2" spans="1:42" ht="24.95" customHeight="1" x14ac:dyDescent="0.2">
      <c r="A2" s="47" t="s">
        <v>9</v>
      </c>
      <c r="B2" s="46"/>
      <c r="C2" s="65" t="s">
        <v>71</v>
      </c>
      <c r="D2" s="66"/>
      <c r="E2" s="66"/>
      <c r="F2" s="66"/>
      <c r="G2" s="67"/>
    </row>
    <row r="3" spans="1:42" ht="24.95" hidden="1" customHeight="1" x14ac:dyDescent="0.2">
      <c r="A3" s="47" t="s">
        <v>1</v>
      </c>
      <c r="B3" s="46"/>
      <c r="C3" s="72"/>
      <c r="D3" s="73"/>
      <c r="E3" s="73"/>
      <c r="F3" s="73"/>
      <c r="G3" s="74"/>
    </row>
    <row r="4" spans="1:42" ht="24.95" hidden="1" customHeight="1" x14ac:dyDescent="0.2">
      <c r="A4" s="47" t="s">
        <v>2</v>
      </c>
      <c r="B4" s="46"/>
      <c r="C4" s="72"/>
      <c r="D4" s="73"/>
      <c r="E4" s="73"/>
      <c r="F4" s="73"/>
      <c r="G4" s="74"/>
    </row>
    <row r="5" spans="1:42" hidden="1" x14ac:dyDescent="0.2">
      <c r="A5" s="45" t="s">
        <v>14</v>
      </c>
      <c r="B5" s="25"/>
      <c r="C5" s="25"/>
      <c r="D5" s="26"/>
      <c r="E5" s="26"/>
      <c r="F5" s="26"/>
      <c r="G5" s="44"/>
    </row>
    <row r="7" spans="1:42" x14ac:dyDescent="0.2">
      <c r="A7" s="36" t="s">
        <v>16</v>
      </c>
      <c r="B7" s="37" t="s">
        <v>17</v>
      </c>
      <c r="C7" s="37" t="s">
        <v>18</v>
      </c>
      <c r="D7" s="36" t="s">
        <v>19</v>
      </c>
      <c r="E7" s="36" t="s">
        <v>20</v>
      </c>
      <c r="F7" s="28" t="s">
        <v>21</v>
      </c>
      <c r="G7" s="36" t="s">
        <v>3</v>
      </c>
    </row>
    <row r="8" spans="1:42" x14ac:dyDescent="0.2">
      <c r="A8" s="29" t="s">
        <v>22</v>
      </c>
      <c r="B8" s="30" t="s">
        <v>7</v>
      </c>
      <c r="C8" s="31" t="s">
        <v>8</v>
      </c>
      <c r="D8" s="32"/>
      <c r="E8" s="33"/>
      <c r="F8" s="34"/>
      <c r="G8" s="18">
        <f>SUM(G9:G20)</f>
        <v>0</v>
      </c>
    </row>
    <row r="9" spans="1:42" x14ac:dyDescent="0.2">
      <c r="A9" s="48"/>
      <c r="B9" s="10"/>
      <c r="C9" s="16" t="s">
        <v>72</v>
      </c>
      <c r="D9" s="11" t="s">
        <v>33</v>
      </c>
      <c r="E9" s="49">
        <v>1</v>
      </c>
      <c r="F9" s="54"/>
      <c r="G9" s="13">
        <f t="shared" ref="G9:G11" si="0">E9*F9</f>
        <v>0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42" x14ac:dyDescent="0.2">
      <c r="A10" s="48"/>
      <c r="B10" s="10"/>
      <c r="C10" s="16" t="s">
        <v>90</v>
      </c>
      <c r="D10" s="11" t="s">
        <v>33</v>
      </c>
      <c r="E10" s="49">
        <v>1</v>
      </c>
      <c r="F10" s="54"/>
      <c r="G10" s="13">
        <f t="shared" si="0"/>
        <v>0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1:42" x14ac:dyDescent="0.2">
      <c r="A11" s="48"/>
      <c r="B11" s="10"/>
      <c r="C11" s="16" t="s">
        <v>59</v>
      </c>
      <c r="D11" s="11" t="s">
        <v>33</v>
      </c>
      <c r="E11" s="49">
        <f>ROUND(I11+J11+K11+L11+M11+N11+Z11+AA11+AB11+AC11,3)</f>
        <v>4</v>
      </c>
      <c r="F11" s="54"/>
      <c r="G11" s="13">
        <f t="shared" si="0"/>
        <v>0</v>
      </c>
      <c r="H11" s="9"/>
      <c r="I11" s="9">
        <f>E10*4</f>
        <v>4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</row>
    <row r="12" spans="1:42" x14ac:dyDescent="0.2">
      <c r="A12" s="48"/>
      <c r="B12" s="10"/>
      <c r="C12" s="53" t="s">
        <v>91</v>
      </c>
      <c r="D12" s="11"/>
      <c r="E12" s="49"/>
      <c r="F12" s="13"/>
      <c r="G12" s="13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</row>
    <row r="13" spans="1:42" x14ac:dyDescent="0.2">
      <c r="A13" s="48"/>
      <c r="B13" s="10"/>
      <c r="C13" s="16"/>
      <c r="D13" s="11"/>
      <c r="E13" s="49"/>
      <c r="F13" s="13"/>
      <c r="G13" s="13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</row>
    <row r="14" spans="1:42" x14ac:dyDescent="0.2">
      <c r="A14" s="48"/>
      <c r="B14" s="10"/>
      <c r="C14" s="16" t="s">
        <v>67</v>
      </c>
      <c r="D14" s="11" t="s">
        <v>24</v>
      </c>
      <c r="E14" s="49">
        <f>ROUND(I14+J14+K14+L14+M14+N14+Z14+AA14+AB14+AC14,3)</f>
        <v>8</v>
      </c>
      <c r="F14" s="54"/>
      <c r="G14" s="13">
        <f t="shared" ref="G14:G15" si="1">E14*F14</f>
        <v>0</v>
      </c>
      <c r="H14" s="9"/>
      <c r="I14" s="9">
        <v>6</v>
      </c>
      <c r="J14" s="9">
        <v>2</v>
      </c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</row>
    <row r="15" spans="1:42" x14ac:dyDescent="0.2">
      <c r="A15" s="48"/>
      <c r="B15" s="10"/>
      <c r="C15" s="16" t="s">
        <v>59</v>
      </c>
      <c r="D15" s="11" t="s">
        <v>33</v>
      </c>
      <c r="E15" s="49">
        <f>ROUND(I15+J15+K15+L15+M15+N15+Z15+AA15+AB15+AC15,3)</f>
        <v>12</v>
      </c>
      <c r="F15" s="54"/>
      <c r="G15" s="13">
        <f t="shared" si="1"/>
        <v>0</v>
      </c>
      <c r="H15" s="9"/>
      <c r="I15" s="9">
        <f>3*4</f>
        <v>12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</row>
    <row r="16" spans="1:42" x14ac:dyDescent="0.2">
      <c r="A16" s="48"/>
      <c r="B16" s="10"/>
      <c r="C16" s="53" t="s">
        <v>91</v>
      </c>
      <c r="D16" s="11"/>
      <c r="E16" s="49"/>
      <c r="F16" s="75"/>
      <c r="G16" s="13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</row>
    <row r="17" spans="1:42" x14ac:dyDescent="0.2">
      <c r="A17" s="48"/>
      <c r="B17" s="10"/>
      <c r="C17" s="53"/>
      <c r="D17" s="11"/>
      <c r="E17" s="49"/>
      <c r="F17" s="75"/>
      <c r="G17" s="13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</row>
    <row r="18" spans="1:42" ht="45" x14ac:dyDescent="0.2">
      <c r="A18" s="48"/>
      <c r="B18" s="10"/>
      <c r="C18" s="53" t="s">
        <v>89</v>
      </c>
      <c r="D18" s="11"/>
      <c r="E18" s="49"/>
      <c r="F18" s="13"/>
      <c r="G18" s="13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</row>
    <row r="19" spans="1:42" x14ac:dyDescent="0.2">
      <c r="A19" s="48"/>
      <c r="B19" s="10"/>
      <c r="C19" s="16"/>
      <c r="D19" s="11"/>
      <c r="E19" s="49"/>
      <c r="F19" s="13"/>
      <c r="G19" s="13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</row>
    <row r="20" spans="1:42" x14ac:dyDescent="0.2">
      <c r="A20" s="48"/>
      <c r="B20" s="10"/>
      <c r="C20" s="17" t="s">
        <v>34</v>
      </c>
      <c r="D20" s="15" t="s">
        <v>58</v>
      </c>
      <c r="E20" s="51">
        <v>1</v>
      </c>
      <c r="F20" s="55"/>
      <c r="G20" s="13">
        <f t="shared" ref="G20" si="2">E20*F20</f>
        <v>0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</row>
    <row r="22" spans="1:42" x14ac:dyDescent="0.2">
      <c r="H22" s="9"/>
      <c r="I22" s="9"/>
      <c r="J22" s="9"/>
      <c r="K22" s="9"/>
      <c r="L22" s="9"/>
      <c r="M22" s="9"/>
    </row>
    <row r="23" spans="1:42" x14ac:dyDescent="0.2">
      <c r="A23" t="s">
        <v>64</v>
      </c>
    </row>
    <row r="28" spans="1:42" x14ac:dyDescent="0.2">
      <c r="E28" s="71"/>
      <c r="F28" s="71"/>
      <c r="G28" s="71"/>
    </row>
    <row r="29" spans="1:42" x14ac:dyDescent="0.2">
      <c r="E29" s="63"/>
      <c r="F29" s="63"/>
      <c r="G29" s="63"/>
    </row>
  </sheetData>
  <mergeCells count="6">
    <mergeCell ref="E29:G29"/>
    <mergeCell ref="A1:G1"/>
    <mergeCell ref="C2:G2"/>
    <mergeCell ref="C3:G3"/>
    <mergeCell ref="C4:G4"/>
    <mergeCell ref="E28:G28"/>
  </mergeCells>
  <printOptions horizontalCentered="1"/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4</vt:i4>
      </vt:variant>
    </vt:vector>
  </HeadingPairs>
  <TitlesOfParts>
    <vt:vector size="10" baseType="lpstr">
      <vt:lpstr>Pokyny pro vyplnění</vt:lpstr>
      <vt:lpstr>VzorPolozky</vt:lpstr>
      <vt:lpstr>REKAPITULACE</vt:lpstr>
      <vt:lpstr>Oprava rampy</vt:lpstr>
      <vt:lpstr>Oprava schodiště</vt:lpstr>
      <vt:lpstr>Přidružené konstrukce</vt:lpstr>
      <vt:lpstr>'Oprava rampy'!Oblast_tisku</vt:lpstr>
      <vt:lpstr>'Oprava schodiště'!Oblast_tisku</vt:lpstr>
      <vt:lpstr>'Přidružené konstrukce'!Oblast_tisku</vt:lpstr>
      <vt:lpstr>REKAPITULACE!Oblast_tisku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Beneš</dc:creator>
  <cp:lastModifiedBy>Petr Beneš</cp:lastModifiedBy>
  <cp:lastPrinted>2024-07-12T04:59:42Z</cp:lastPrinted>
  <dcterms:created xsi:type="dcterms:W3CDTF">2009-04-08T07:15:50Z</dcterms:created>
  <dcterms:modified xsi:type="dcterms:W3CDTF">2024-08-04T21:21:39Z</dcterms:modified>
</cp:coreProperties>
</file>