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23040" windowHeight="9192" activeTab="1"/>
  </bookViews>
  <sheets>
    <sheet name="Rekapitulace stavby" sheetId="1" r:id="rId1"/>
    <sheet name="MR5 Krásné Březno - PS 01..." sheetId="2" r:id="rId2"/>
  </sheets>
  <definedNames>
    <definedName name="_xlnm._FilterDatabase" localSheetId="1" hidden="1">'MR5 Krásné Březno - PS 01...'!$C$138:$K$254</definedName>
    <definedName name="_xlnm.Print_Titles" localSheetId="1">'MR5 Krásné Březno - PS 01...'!$138:$138</definedName>
    <definedName name="_xlnm.Print_Titles" localSheetId="0">'Rekapitulace stavby'!$92:$92</definedName>
    <definedName name="_xlnm.Print_Area" localSheetId="1">'MR5 Krásné Březno - PS 01...'!$C$4:$J$76,'MR5 Krásné Březno - PS 01...'!$C$82:$J$120,'MR5 Krásné Březno - PS 01...'!$C$126:$J$254</definedName>
    <definedName name="_xlnm.Print_Area" localSheetId="0">'Rekapitulace stavby'!$D$4:$AO$76,'Rekapitulace stavby'!$C$82:$AQ$96</definedName>
  </definedNames>
  <calcPr calcId="162913"/>
</workbook>
</file>

<file path=xl/calcChain.xml><?xml version="1.0" encoding="utf-8"?>
<calcChain xmlns="http://schemas.openxmlformats.org/spreadsheetml/2006/main">
  <c r="J37" i="2" l="1"/>
  <c r="J36" i="2"/>
  <c r="AY95" i="1"/>
  <c r="J35" i="2"/>
  <c r="AX95" i="1" s="1"/>
  <c r="BI254" i="2"/>
  <c r="BH254" i="2"/>
  <c r="BG254" i="2"/>
  <c r="BF254" i="2"/>
  <c r="T254" i="2"/>
  <c r="R254" i="2"/>
  <c r="P254" i="2"/>
  <c r="BI253" i="2"/>
  <c r="BH253" i="2"/>
  <c r="BG253" i="2"/>
  <c r="BF253" i="2"/>
  <c r="T253" i="2"/>
  <c r="R253" i="2"/>
  <c r="P253" i="2"/>
  <c r="BI252" i="2"/>
  <c r="BH252" i="2"/>
  <c r="BG252" i="2"/>
  <c r="BF252" i="2"/>
  <c r="T252" i="2"/>
  <c r="R252" i="2"/>
  <c r="P252" i="2"/>
  <c r="BI251" i="2"/>
  <c r="BH251" i="2"/>
  <c r="BG251" i="2"/>
  <c r="BF251" i="2"/>
  <c r="T251" i="2"/>
  <c r="R251" i="2"/>
  <c r="P251" i="2"/>
  <c r="BI250" i="2"/>
  <c r="BH250" i="2"/>
  <c r="BG250" i="2"/>
  <c r="BF250" i="2"/>
  <c r="T250" i="2"/>
  <c r="R250" i="2"/>
  <c r="P250" i="2"/>
  <c r="BI249" i="2"/>
  <c r="BH249" i="2"/>
  <c r="BG249" i="2"/>
  <c r="BF249" i="2"/>
  <c r="T249" i="2"/>
  <c r="R249" i="2"/>
  <c r="P249" i="2"/>
  <c r="BI248" i="2"/>
  <c r="BH248" i="2"/>
  <c r="BG248" i="2"/>
  <c r="BF248" i="2"/>
  <c r="T248" i="2"/>
  <c r="R248" i="2"/>
  <c r="P248" i="2"/>
  <c r="BI247" i="2"/>
  <c r="BH247" i="2"/>
  <c r="BG247" i="2"/>
  <c r="BF247" i="2"/>
  <c r="T247" i="2"/>
  <c r="R247" i="2"/>
  <c r="P247" i="2"/>
  <c r="BI246" i="2"/>
  <c r="BH246" i="2"/>
  <c r="BG246" i="2"/>
  <c r="BF246" i="2"/>
  <c r="T246" i="2"/>
  <c r="R246" i="2"/>
  <c r="P246" i="2"/>
  <c r="BI245" i="2"/>
  <c r="BH245" i="2"/>
  <c r="BG245" i="2"/>
  <c r="BF245" i="2"/>
  <c r="T245" i="2"/>
  <c r="R245" i="2"/>
  <c r="P245" i="2"/>
  <c r="BI244" i="2"/>
  <c r="BH244" i="2"/>
  <c r="BG244" i="2"/>
  <c r="BF244" i="2"/>
  <c r="T244" i="2"/>
  <c r="R244" i="2"/>
  <c r="P244" i="2"/>
  <c r="BI243" i="2"/>
  <c r="BH243" i="2"/>
  <c r="BG243" i="2"/>
  <c r="BF243" i="2"/>
  <c r="T243" i="2"/>
  <c r="R243" i="2"/>
  <c r="P243" i="2"/>
  <c r="BI242" i="2"/>
  <c r="BH242" i="2"/>
  <c r="BG242" i="2"/>
  <c r="BF242" i="2"/>
  <c r="T242" i="2"/>
  <c r="R242" i="2"/>
  <c r="P242" i="2"/>
  <c r="BI241" i="2"/>
  <c r="BH241" i="2"/>
  <c r="BG241" i="2"/>
  <c r="BF241" i="2"/>
  <c r="T241" i="2"/>
  <c r="R241" i="2"/>
  <c r="P241" i="2"/>
  <c r="BI240" i="2"/>
  <c r="BH240" i="2"/>
  <c r="BG240" i="2"/>
  <c r="BF240" i="2"/>
  <c r="T240" i="2"/>
  <c r="R240" i="2"/>
  <c r="P240" i="2"/>
  <c r="BI239" i="2"/>
  <c r="BH239" i="2"/>
  <c r="BG239" i="2"/>
  <c r="BF239" i="2"/>
  <c r="T239" i="2"/>
  <c r="R239" i="2"/>
  <c r="P239" i="2"/>
  <c r="BI238" i="2"/>
  <c r="BH238" i="2"/>
  <c r="BG238" i="2"/>
  <c r="BF238" i="2"/>
  <c r="T238" i="2"/>
  <c r="R238" i="2"/>
  <c r="P238" i="2"/>
  <c r="BI237" i="2"/>
  <c r="BH237" i="2"/>
  <c r="BG237" i="2"/>
  <c r="BF237" i="2"/>
  <c r="T237" i="2"/>
  <c r="R237" i="2"/>
  <c r="P237" i="2"/>
  <c r="BI236" i="2"/>
  <c r="BH236" i="2"/>
  <c r="BG236" i="2"/>
  <c r="BF236" i="2"/>
  <c r="T236" i="2"/>
  <c r="R236" i="2"/>
  <c r="P236" i="2"/>
  <c r="BI235" i="2"/>
  <c r="BH235" i="2"/>
  <c r="BG235" i="2"/>
  <c r="BF235" i="2"/>
  <c r="T235" i="2"/>
  <c r="R235" i="2"/>
  <c r="P235" i="2"/>
  <c r="BI234" i="2"/>
  <c r="BH234" i="2"/>
  <c r="BG234" i="2"/>
  <c r="BF234" i="2"/>
  <c r="T234" i="2"/>
  <c r="R234" i="2"/>
  <c r="P234" i="2"/>
  <c r="BI233" i="2"/>
  <c r="BH233" i="2"/>
  <c r="BG233" i="2"/>
  <c r="BF233" i="2"/>
  <c r="T233" i="2"/>
  <c r="R233" i="2"/>
  <c r="P233" i="2"/>
  <c r="BI232" i="2"/>
  <c r="BH232" i="2"/>
  <c r="BG232" i="2"/>
  <c r="BF232" i="2"/>
  <c r="T232" i="2"/>
  <c r="R232" i="2"/>
  <c r="P232" i="2"/>
  <c r="BI231" i="2"/>
  <c r="BH231" i="2"/>
  <c r="BG231" i="2"/>
  <c r="BF231" i="2"/>
  <c r="T231" i="2"/>
  <c r="R231" i="2"/>
  <c r="P231" i="2"/>
  <c r="BI230" i="2"/>
  <c r="BH230" i="2"/>
  <c r="BG230" i="2"/>
  <c r="BF230" i="2"/>
  <c r="T230" i="2"/>
  <c r="R230" i="2"/>
  <c r="P230" i="2"/>
  <c r="BI229" i="2"/>
  <c r="BH229" i="2"/>
  <c r="BG229" i="2"/>
  <c r="BF229" i="2"/>
  <c r="T229" i="2"/>
  <c r="R229" i="2"/>
  <c r="P229" i="2"/>
  <c r="BI228" i="2"/>
  <c r="BH228" i="2"/>
  <c r="BG228" i="2"/>
  <c r="BF228" i="2"/>
  <c r="T228" i="2"/>
  <c r="R228" i="2"/>
  <c r="P228" i="2"/>
  <c r="BI226" i="2"/>
  <c r="BH226" i="2"/>
  <c r="BG226" i="2"/>
  <c r="BF226" i="2"/>
  <c r="T226" i="2"/>
  <c r="R226" i="2"/>
  <c r="P226" i="2"/>
  <c r="BI225" i="2"/>
  <c r="BH225" i="2"/>
  <c r="BG225" i="2"/>
  <c r="BF225" i="2"/>
  <c r="T225" i="2"/>
  <c r="R225" i="2"/>
  <c r="P225" i="2"/>
  <c r="BI224" i="2"/>
  <c r="BH224" i="2"/>
  <c r="BG224" i="2"/>
  <c r="BF224" i="2"/>
  <c r="T224" i="2"/>
  <c r="R224" i="2"/>
  <c r="P224" i="2"/>
  <c r="BI222" i="2"/>
  <c r="BH222" i="2"/>
  <c r="BG222" i="2"/>
  <c r="BF222" i="2"/>
  <c r="T222" i="2"/>
  <c r="T221" i="2" s="1"/>
  <c r="R222" i="2"/>
  <c r="R221" i="2"/>
  <c r="P222" i="2"/>
  <c r="P221" i="2" s="1"/>
  <c r="BI219" i="2"/>
  <c r="BH219" i="2"/>
  <c r="BG219" i="2"/>
  <c r="BF219" i="2"/>
  <c r="T219" i="2"/>
  <c r="R219" i="2"/>
  <c r="P219" i="2"/>
  <c r="BI218" i="2"/>
  <c r="BH218" i="2"/>
  <c r="BG218" i="2"/>
  <c r="BF218" i="2"/>
  <c r="T218" i="2"/>
  <c r="R218" i="2"/>
  <c r="P218" i="2"/>
  <c r="BI217" i="2"/>
  <c r="BH217" i="2"/>
  <c r="BG217" i="2"/>
  <c r="BF217" i="2"/>
  <c r="T217" i="2"/>
  <c r="R217" i="2"/>
  <c r="P217" i="2"/>
  <c r="BI215" i="2"/>
  <c r="BH215" i="2"/>
  <c r="BG215" i="2"/>
  <c r="BF215" i="2"/>
  <c r="T215" i="2"/>
  <c r="R215" i="2"/>
  <c r="P215" i="2"/>
  <c r="BI214" i="2"/>
  <c r="BH214" i="2"/>
  <c r="BG214" i="2"/>
  <c r="BF214" i="2"/>
  <c r="T214" i="2"/>
  <c r="R214" i="2"/>
  <c r="P214" i="2"/>
  <c r="BI213" i="2"/>
  <c r="BH213" i="2"/>
  <c r="BG213" i="2"/>
  <c r="BF213" i="2"/>
  <c r="T213" i="2"/>
  <c r="R213" i="2"/>
  <c r="P213" i="2"/>
  <c r="BI212" i="2"/>
  <c r="BH212" i="2"/>
  <c r="BG212" i="2"/>
  <c r="BF212" i="2"/>
  <c r="T212" i="2"/>
  <c r="R212" i="2"/>
  <c r="P212" i="2"/>
  <c r="BI211" i="2"/>
  <c r="BH211" i="2"/>
  <c r="BG211" i="2"/>
  <c r="BF211" i="2"/>
  <c r="T211" i="2"/>
  <c r="R211" i="2"/>
  <c r="P211" i="2"/>
  <c r="BI210" i="2"/>
  <c r="BH210" i="2"/>
  <c r="BG210" i="2"/>
  <c r="BF210" i="2"/>
  <c r="T210" i="2"/>
  <c r="R210" i="2"/>
  <c r="P210" i="2"/>
  <c r="BI209" i="2"/>
  <c r="BH209" i="2"/>
  <c r="BG209" i="2"/>
  <c r="BF209" i="2"/>
  <c r="T209" i="2"/>
  <c r="R209" i="2"/>
  <c r="P209" i="2"/>
  <c r="BI208" i="2"/>
  <c r="BH208" i="2"/>
  <c r="BG208" i="2"/>
  <c r="BF208" i="2"/>
  <c r="T208" i="2"/>
  <c r="R208" i="2"/>
  <c r="P208" i="2"/>
  <c r="BI207" i="2"/>
  <c r="BH207" i="2"/>
  <c r="BG207" i="2"/>
  <c r="BF207" i="2"/>
  <c r="T207" i="2"/>
  <c r="R207" i="2"/>
  <c r="P207" i="2"/>
  <c r="BI206" i="2"/>
  <c r="BH206" i="2"/>
  <c r="BG206" i="2"/>
  <c r="BF206" i="2"/>
  <c r="T206" i="2"/>
  <c r="R206" i="2"/>
  <c r="P206" i="2"/>
  <c r="BI205" i="2"/>
  <c r="BH205" i="2"/>
  <c r="BG205" i="2"/>
  <c r="BF205" i="2"/>
  <c r="T205" i="2"/>
  <c r="R205" i="2"/>
  <c r="P205" i="2"/>
  <c r="BI202" i="2"/>
  <c r="BH202" i="2"/>
  <c r="BG202" i="2"/>
  <c r="BF202" i="2"/>
  <c r="T202" i="2"/>
  <c r="R202" i="2"/>
  <c r="P202" i="2"/>
  <c r="BI201" i="2"/>
  <c r="BH201" i="2"/>
  <c r="BG201" i="2"/>
  <c r="BF201" i="2"/>
  <c r="T201" i="2"/>
  <c r="R201" i="2"/>
  <c r="P201" i="2"/>
  <c r="BI200" i="2"/>
  <c r="BH200" i="2"/>
  <c r="BG200" i="2"/>
  <c r="BF200" i="2"/>
  <c r="T200" i="2"/>
  <c r="R200" i="2"/>
  <c r="P200" i="2"/>
  <c r="BI199" i="2"/>
  <c r="BH199" i="2"/>
  <c r="BG199" i="2"/>
  <c r="BF199" i="2"/>
  <c r="T199" i="2"/>
  <c r="R199" i="2"/>
  <c r="P199" i="2"/>
  <c r="BI197" i="2"/>
  <c r="BH197" i="2"/>
  <c r="BG197" i="2"/>
  <c r="BF197" i="2"/>
  <c r="T197" i="2"/>
  <c r="R197" i="2"/>
  <c r="P197" i="2"/>
  <c r="BI196" i="2"/>
  <c r="BH196" i="2"/>
  <c r="BG196" i="2"/>
  <c r="BF196" i="2"/>
  <c r="T196" i="2"/>
  <c r="R196" i="2"/>
  <c r="P196" i="2"/>
  <c r="BI195" i="2"/>
  <c r="BH195" i="2"/>
  <c r="BG195" i="2"/>
  <c r="BF195" i="2"/>
  <c r="T195" i="2"/>
  <c r="R195" i="2"/>
  <c r="P195" i="2"/>
  <c r="BI193" i="2"/>
  <c r="BH193" i="2"/>
  <c r="BG193" i="2"/>
  <c r="BF193" i="2"/>
  <c r="T193" i="2"/>
  <c r="T192" i="2" s="1"/>
  <c r="R193" i="2"/>
  <c r="R192" i="2"/>
  <c r="P193" i="2"/>
  <c r="P192" i="2" s="1"/>
  <c r="BI190" i="2"/>
  <c r="BH190" i="2"/>
  <c r="BG190" i="2"/>
  <c r="BF190" i="2"/>
  <c r="T190" i="2"/>
  <c r="R190" i="2"/>
  <c r="P190" i="2"/>
  <c r="BI189" i="2"/>
  <c r="BH189" i="2"/>
  <c r="BG189" i="2"/>
  <c r="BF189" i="2"/>
  <c r="T189" i="2"/>
  <c r="R189" i="2"/>
  <c r="P189" i="2"/>
  <c r="BI188" i="2"/>
  <c r="BH188" i="2"/>
  <c r="BG188" i="2"/>
  <c r="BF188" i="2"/>
  <c r="T188" i="2"/>
  <c r="R188" i="2"/>
  <c r="P188" i="2"/>
  <c r="BI187" i="2"/>
  <c r="BH187" i="2"/>
  <c r="BG187" i="2"/>
  <c r="BF187" i="2"/>
  <c r="T187" i="2"/>
  <c r="R187" i="2"/>
  <c r="P187" i="2"/>
  <c r="BI185" i="2"/>
  <c r="BH185" i="2"/>
  <c r="BG185" i="2"/>
  <c r="BF185" i="2"/>
  <c r="T185" i="2"/>
  <c r="R185" i="2"/>
  <c r="P185" i="2"/>
  <c r="BI184" i="2"/>
  <c r="BH184" i="2"/>
  <c r="BG184" i="2"/>
  <c r="BF184" i="2"/>
  <c r="T184" i="2"/>
  <c r="R184" i="2"/>
  <c r="P184" i="2"/>
  <c r="BI183" i="2"/>
  <c r="BH183" i="2"/>
  <c r="BG183" i="2"/>
  <c r="BF183" i="2"/>
  <c r="T183" i="2"/>
  <c r="R183" i="2"/>
  <c r="P183" i="2"/>
  <c r="BI182" i="2"/>
  <c r="BH182" i="2"/>
  <c r="BG182" i="2"/>
  <c r="BF182" i="2"/>
  <c r="T182" i="2"/>
  <c r="R182" i="2"/>
  <c r="P182" i="2"/>
  <c r="BI181" i="2"/>
  <c r="BH181" i="2"/>
  <c r="BG181" i="2"/>
  <c r="BF181" i="2"/>
  <c r="T181" i="2"/>
  <c r="R181" i="2"/>
  <c r="P181" i="2"/>
  <c r="BI180" i="2"/>
  <c r="BH180" i="2"/>
  <c r="BG180" i="2"/>
  <c r="BF180" i="2"/>
  <c r="T180" i="2"/>
  <c r="R180" i="2"/>
  <c r="P180" i="2"/>
  <c r="BI179" i="2"/>
  <c r="BH179" i="2"/>
  <c r="BG179" i="2"/>
  <c r="BF179" i="2"/>
  <c r="T179" i="2"/>
  <c r="R179" i="2"/>
  <c r="P179" i="2"/>
  <c r="BI177" i="2"/>
  <c r="BH177" i="2"/>
  <c r="BG177" i="2"/>
  <c r="BF177" i="2"/>
  <c r="T177" i="2"/>
  <c r="R177" i="2"/>
  <c r="P177" i="2"/>
  <c r="BI176" i="2"/>
  <c r="BH176" i="2"/>
  <c r="BG176" i="2"/>
  <c r="BF176" i="2"/>
  <c r="T176" i="2"/>
  <c r="R176" i="2"/>
  <c r="P176" i="2"/>
  <c r="BI174" i="2"/>
  <c r="BH174" i="2"/>
  <c r="BG174" i="2"/>
  <c r="BF174" i="2"/>
  <c r="T174" i="2"/>
  <c r="T173" i="2"/>
  <c r="R174" i="2"/>
  <c r="R173" i="2" s="1"/>
  <c r="P174" i="2"/>
  <c r="P173" i="2"/>
  <c r="BI172" i="2"/>
  <c r="BH172" i="2"/>
  <c r="BG172" i="2"/>
  <c r="BF172" i="2"/>
  <c r="T172" i="2"/>
  <c r="R172" i="2"/>
  <c r="P172" i="2"/>
  <c r="BI171" i="2"/>
  <c r="BH171" i="2"/>
  <c r="BG171" i="2"/>
  <c r="BF171" i="2"/>
  <c r="T171" i="2"/>
  <c r="R171" i="2"/>
  <c r="P171" i="2"/>
  <c r="BI170" i="2"/>
  <c r="BH170" i="2"/>
  <c r="BG170" i="2"/>
  <c r="BF170" i="2"/>
  <c r="T170" i="2"/>
  <c r="R170" i="2"/>
  <c r="P170" i="2"/>
  <c r="BI169" i="2"/>
  <c r="BH169" i="2"/>
  <c r="BG169" i="2"/>
  <c r="BF169" i="2"/>
  <c r="T169" i="2"/>
  <c r="R169" i="2"/>
  <c r="P169" i="2"/>
  <c r="BI166" i="2"/>
  <c r="BH166" i="2"/>
  <c r="BG166" i="2"/>
  <c r="BF166" i="2"/>
  <c r="T166" i="2"/>
  <c r="T165" i="2" s="1"/>
  <c r="R166" i="2"/>
  <c r="R165" i="2"/>
  <c r="P166" i="2"/>
  <c r="P165" i="2" s="1"/>
  <c r="BI164" i="2"/>
  <c r="BH164" i="2"/>
  <c r="BG164" i="2"/>
  <c r="BF164" i="2"/>
  <c r="T164" i="2"/>
  <c r="R164" i="2"/>
  <c r="P164" i="2"/>
  <c r="BI163" i="2"/>
  <c r="BH163" i="2"/>
  <c r="BG163" i="2"/>
  <c r="BF163" i="2"/>
  <c r="T163" i="2"/>
  <c r="R163" i="2"/>
  <c r="P163" i="2"/>
  <c r="BI162" i="2"/>
  <c r="BH162" i="2"/>
  <c r="BG162" i="2"/>
  <c r="BF162" i="2"/>
  <c r="T162" i="2"/>
  <c r="R162" i="2"/>
  <c r="P162" i="2"/>
  <c r="BI161" i="2"/>
  <c r="BH161" i="2"/>
  <c r="BG161" i="2"/>
  <c r="BF161" i="2"/>
  <c r="T161" i="2"/>
  <c r="R161" i="2"/>
  <c r="P161" i="2"/>
  <c r="BI159" i="2"/>
  <c r="BH159" i="2"/>
  <c r="BG159" i="2"/>
  <c r="BF159" i="2"/>
  <c r="T159" i="2"/>
  <c r="R159" i="2"/>
  <c r="P159" i="2"/>
  <c r="BI158" i="2"/>
  <c r="BH158" i="2"/>
  <c r="BG158" i="2"/>
  <c r="BF158" i="2"/>
  <c r="T158" i="2"/>
  <c r="R158" i="2"/>
  <c r="P158" i="2"/>
  <c r="BI157" i="2"/>
  <c r="BH157" i="2"/>
  <c r="BG157" i="2"/>
  <c r="BF157" i="2"/>
  <c r="T157" i="2"/>
  <c r="R157" i="2"/>
  <c r="P157" i="2"/>
  <c r="BI156" i="2"/>
  <c r="BH156" i="2"/>
  <c r="BG156" i="2"/>
  <c r="BF156" i="2"/>
  <c r="T156" i="2"/>
  <c r="R156" i="2"/>
  <c r="P156" i="2"/>
  <c r="BI155" i="2"/>
  <c r="BH155" i="2"/>
  <c r="BG155" i="2"/>
  <c r="BF155" i="2"/>
  <c r="T155" i="2"/>
  <c r="R155" i="2"/>
  <c r="P155" i="2"/>
  <c r="BI153" i="2"/>
  <c r="BH153" i="2"/>
  <c r="BG153" i="2"/>
  <c r="BF153" i="2"/>
  <c r="T153" i="2"/>
  <c r="R153" i="2"/>
  <c r="P153" i="2"/>
  <c r="BI152" i="2"/>
  <c r="BH152" i="2"/>
  <c r="BG152" i="2"/>
  <c r="BF152" i="2"/>
  <c r="T152" i="2"/>
  <c r="R152" i="2"/>
  <c r="P152" i="2"/>
  <c r="BI151" i="2"/>
  <c r="BH151" i="2"/>
  <c r="BG151" i="2"/>
  <c r="BF151" i="2"/>
  <c r="T151" i="2"/>
  <c r="R151" i="2"/>
  <c r="P151" i="2"/>
  <c r="BI150" i="2"/>
  <c r="BH150" i="2"/>
  <c r="BG150" i="2"/>
  <c r="BF150" i="2"/>
  <c r="T150" i="2"/>
  <c r="R150" i="2"/>
  <c r="P150" i="2"/>
  <c r="BI148" i="2"/>
  <c r="BH148" i="2"/>
  <c r="BG148" i="2"/>
  <c r="BF148" i="2"/>
  <c r="T148" i="2"/>
  <c r="R148" i="2"/>
  <c r="P148" i="2"/>
  <c r="BI147" i="2"/>
  <c r="BH147" i="2"/>
  <c r="BG147" i="2"/>
  <c r="BF147" i="2"/>
  <c r="T147" i="2"/>
  <c r="R147" i="2"/>
  <c r="P147" i="2"/>
  <c r="BI146" i="2"/>
  <c r="BH146" i="2"/>
  <c r="BG146" i="2"/>
  <c r="BF146" i="2"/>
  <c r="T146" i="2"/>
  <c r="R146" i="2"/>
  <c r="P146" i="2"/>
  <c r="BI145" i="2"/>
  <c r="BH145" i="2"/>
  <c r="BG145" i="2"/>
  <c r="BF145" i="2"/>
  <c r="T145" i="2"/>
  <c r="R145" i="2"/>
  <c r="P145" i="2"/>
  <c r="BI144" i="2"/>
  <c r="BH144" i="2"/>
  <c r="BG144" i="2"/>
  <c r="BF144" i="2"/>
  <c r="T144" i="2"/>
  <c r="R144" i="2"/>
  <c r="P144" i="2"/>
  <c r="BI143" i="2"/>
  <c r="BH143" i="2"/>
  <c r="BG143" i="2"/>
  <c r="BF143" i="2"/>
  <c r="T143" i="2"/>
  <c r="R143" i="2"/>
  <c r="P143" i="2"/>
  <c r="BI142" i="2"/>
  <c r="BH142" i="2"/>
  <c r="BG142" i="2"/>
  <c r="BF142" i="2"/>
  <c r="T142" i="2"/>
  <c r="R142" i="2"/>
  <c r="P142" i="2"/>
  <c r="J136" i="2"/>
  <c r="F133" i="2"/>
  <c r="E131" i="2"/>
  <c r="J92" i="2"/>
  <c r="F89" i="2"/>
  <c r="E87" i="2"/>
  <c r="J21" i="2"/>
  <c r="E21" i="2"/>
  <c r="J91" i="2" s="1"/>
  <c r="J20" i="2"/>
  <c r="J18" i="2"/>
  <c r="E18" i="2"/>
  <c r="F136" i="2" s="1"/>
  <c r="J17" i="2"/>
  <c r="J15" i="2"/>
  <c r="E15" i="2"/>
  <c r="F135" i="2" s="1"/>
  <c r="J14" i="2"/>
  <c r="J12" i="2"/>
  <c r="J133" i="2" s="1"/>
  <c r="E7" i="2"/>
  <c r="E129" i="2"/>
  <c r="L90" i="1"/>
  <c r="AM90" i="1"/>
  <c r="AM89" i="1"/>
  <c r="L89" i="1"/>
  <c r="AM87" i="1"/>
  <c r="L87" i="1"/>
  <c r="L85" i="1"/>
  <c r="L84" i="1"/>
  <c r="J252" i="2"/>
  <c r="BK247" i="2"/>
  <c r="J242" i="2"/>
  <c r="J236" i="2"/>
  <c r="J231" i="2"/>
  <c r="BK225" i="2"/>
  <c r="J218" i="2"/>
  <c r="J213" i="2"/>
  <c r="BK206" i="2"/>
  <c r="BK199" i="2"/>
  <c r="J195" i="2"/>
  <c r="BK185" i="2"/>
  <c r="BK182" i="2"/>
  <c r="BK176" i="2"/>
  <c r="BK166" i="2"/>
  <c r="J157" i="2"/>
  <c r="BK153" i="2"/>
  <c r="J148" i="2"/>
  <c r="J145" i="2"/>
  <c r="AS94" i="1"/>
  <c r="J241" i="2"/>
  <c r="BK226" i="2"/>
  <c r="J205" i="2"/>
  <c r="J187" i="2"/>
  <c r="BK169" i="2"/>
  <c r="BK148" i="2"/>
  <c r="J144" i="2"/>
  <c r="BK253" i="2"/>
  <c r="BK248" i="2"/>
  <c r="J244" i="2"/>
  <c r="BK239" i="2"/>
  <c r="BK236" i="2"/>
  <c r="BK230" i="2"/>
  <c r="BK224" i="2"/>
  <c r="BK218" i="2"/>
  <c r="J209" i="2"/>
  <c r="J206" i="2"/>
  <c r="BK197" i="2"/>
  <c r="BK190" i="2"/>
  <c r="J185" i="2"/>
  <c r="BK180" i="2"/>
  <c r="BK172" i="2"/>
  <c r="J169" i="2"/>
  <c r="BK162" i="2"/>
  <c r="BK158" i="2"/>
  <c r="BK151" i="2"/>
  <c r="BK254" i="2"/>
  <c r="J250" i="2"/>
  <c r="BK246" i="2"/>
  <c r="J240" i="2"/>
  <c r="BK237" i="2"/>
  <c r="BK233" i="2"/>
  <c r="BK228" i="2"/>
  <c r="BK222" i="2"/>
  <c r="BK215" i="2"/>
  <c r="BK211" i="2"/>
  <c r="J207" i="2"/>
  <c r="BK200" i="2"/>
  <c r="J190" i="2"/>
  <c r="BK187" i="2"/>
  <c r="BK181" i="2"/>
  <c r="J171" i="2"/>
  <c r="BK163" i="2"/>
  <c r="J158" i="2"/>
  <c r="BK152" i="2"/>
  <c r="J147" i="2"/>
  <c r="BK144" i="2"/>
  <c r="BK235" i="2"/>
  <c r="BK213" i="2"/>
  <c r="J200" i="2"/>
  <c r="J182" i="2"/>
  <c r="J162" i="2"/>
  <c r="BK155" i="2"/>
  <c r="BK143" i="2"/>
  <c r="BK252" i="2"/>
  <c r="BK249" i="2"/>
  <c r="J246" i="2"/>
  <c r="BK240" i="2"/>
  <c r="J235" i="2"/>
  <c r="BK231" i="2"/>
  <c r="J225" i="2"/>
  <c r="BK217" i="2"/>
  <c r="J212" i="2"/>
  <c r="BK208" i="2"/>
  <c r="J201" i="2"/>
  <c r="BK196" i="2"/>
  <c r="J188" i="2"/>
  <c r="J181" i="2"/>
  <c r="J176" i="2"/>
  <c r="J164" i="2"/>
  <c r="BK159" i="2"/>
  <c r="J153" i="2"/>
  <c r="J34" i="2"/>
  <c r="J253" i="2"/>
  <c r="J249" i="2"/>
  <c r="BK243" i="2"/>
  <c r="J238" i="2"/>
  <c r="J232" i="2"/>
  <c r="J226" i="2"/>
  <c r="J219" i="2"/>
  <c r="J214" i="2"/>
  <c r="BK209" i="2"/>
  <c r="BK201" i="2"/>
  <c r="J196" i="2"/>
  <c r="BK188" i="2"/>
  <c r="J184" i="2"/>
  <c r="J180" i="2"/>
  <c r="BK170" i="2"/>
  <c r="J161" i="2"/>
  <c r="J155" i="2"/>
  <c r="J150" i="2"/>
  <c r="BK145" i="2"/>
  <c r="J143" i="2"/>
  <c r="BK244" i="2"/>
  <c r="J230" i="2"/>
  <c r="BK202" i="2"/>
  <c r="BK193" i="2"/>
  <c r="J172" i="2"/>
  <c r="J159" i="2"/>
  <c r="BK147" i="2"/>
  <c r="J254" i="2"/>
  <c r="BK250" i="2"/>
  <c r="J245" i="2"/>
  <c r="BK241" i="2"/>
  <c r="J237" i="2"/>
  <c r="BK232" i="2"/>
  <c r="J228" i="2"/>
  <c r="J222" i="2"/>
  <c r="J215" i="2"/>
  <c r="BK210" i="2"/>
  <c r="J202" i="2"/>
  <c r="J189" i="2"/>
  <c r="BK184" i="2"/>
  <c r="J179" i="2"/>
  <c r="BK174" i="2"/>
  <c r="J170" i="2"/>
  <c r="J163" i="2"/>
  <c r="BK157" i="2"/>
  <c r="BK150" i="2"/>
  <c r="J251" i="2"/>
  <c r="J248" i="2"/>
  <c r="BK245" i="2"/>
  <c r="J239" i="2"/>
  <c r="J234" i="2"/>
  <c r="J229" i="2"/>
  <c r="J224" i="2"/>
  <c r="J217" i="2"/>
  <c r="BK212" i="2"/>
  <c r="J208" i="2"/>
  <c r="BK205" i="2"/>
  <c r="J197" i="2"/>
  <c r="BK189" i="2"/>
  <c r="BK183" i="2"/>
  <c r="J177" i="2"/>
  <c r="J174" i="2"/>
  <c r="BK164" i="2"/>
  <c r="J156" i="2"/>
  <c r="J151" i="2"/>
  <c r="J146" i="2"/>
  <c r="BK142" i="2"/>
  <c r="BK242" i="2"/>
  <c r="J233" i="2"/>
  <c r="J210" i="2"/>
  <c r="BK195" i="2"/>
  <c r="BK179" i="2"/>
  <c r="BK156" i="2"/>
  <c r="BK146" i="2"/>
  <c r="J142" i="2"/>
  <c r="BK251" i="2"/>
  <c r="J247" i="2"/>
  <c r="J243" i="2"/>
  <c r="BK238" i="2"/>
  <c r="BK234" i="2"/>
  <c r="BK229" i="2"/>
  <c r="BK219" i="2"/>
  <c r="BK214" i="2"/>
  <c r="J211" i="2"/>
  <c r="BK207" i="2"/>
  <c r="J199" i="2"/>
  <c r="J193" i="2"/>
  <c r="J183" i="2"/>
  <c r="BK177" i="2"/>
  <c r="BK171" i="2"/>
  <c r="J166" i="2"/>
  <c r="BK161" i="2"/>
  <c r="J152" i="2"/>
  <c r="BK141" i="2" l="1"/>
  <c r="T141" i="2"/>
  <c r="BK154" i="2"/>
  <c r="J154" i="2"/>
  <c r="J100" i="2" s="1"/>
  <c r="BK160" i="2"/>
  <c r="J160" i="2"/>
  <c r="J101" i="2"/>
  <c r="T160" i="2"/>
  <c r="R168" i="2"/>
  <c r="BK178" i="2"/>
  <c r="J178" i="2"/>
  <c r="J107" i="2" s="1"/>
  <c r="R178" i="2"/>
  <c r="T186" i="2"/>
  <c r="P194" i="2"/>
  <c r="P191" i="2" s="1"/>
  <c r="BK198" i="2"/>
  <c r="J198" i="2"/>
  <c r="J112" i="2"/>
  <c r="R198" i="2"/>
  <c r="T204" i="2"/>
  <c r="R216" i="2"/>
  <c r="P223" i="2"/>
  <c r="P220" i="2" s="1"/>
  <c r="P141" i="2"/>
  <c r="BK149" i="2"/>
  <c r="J149" i="2"/>
  <c r="J99" i="2" s="1"/>
  <c r="R149" i="2"/>
  <c r="P154" i="2"/>
  <c r="R154" i="2"/>
  <c r="P160" i="2"/>
  <c r="T168" i="2"/>
  <c r="BK175" i="2"/>
  <c r="J175" i="2"/>
  <c r="J106" i="2" s="1"/>
  <c r="R175" i="2"/>
  <c r="P178" i="2"/>
  <c r="BK186" i="2"/>
  <c r="J186" i="2" s="1"/>
  <c r="J108" i="2" s="1"/>
  <c r="R186" i="2"/>
  <c r="R194" i="2"/>
  <c r="R191" i="2" s="1"/>
  <c r="T198" i="2"/>
  <c r="P204" i="2"/>
  <c r="BK216" i="2"/>
  <c r="J216" i="2"/>
  <c r="J115" i="2"/>
  <c r="P216" i="2"/>
  <c r="P203" i="2" s="1"/>
  <c r="R223" i="2"/>
  <c r="T223" i="2"/>
  <c r="T220" i="2"/>
  <c r="P227" i="2"/>
  <c r="R141" i="2"/>
  <c r="P149" i="2"/>
  <c r="T149" i="2"/>
  <c r="T154" i="2"/>
  <c r="R160" i="2"/>
  <c r="BK168" i="2"/>
  <c r="P168" i="2"/>
  <c r="P167" i="2" s="1"/>
  <c r="P175" i="2"/>
  <c r="T175" i="2"/>
  <c r="T178" i="2"/>
  <c r="P186" i="2"/>
  <c r="BK194" i="2"/>
  <c r="J194" i="2"/>
  <c r="J111" i="2"/>
  <c r="T194" i="2"/>
  <c r="T191" i="2"/>
  <c r="P198" i="2"/>
  <c r="BK204" i="2"/>
  <c r="J204" i="2" s="1"/>
  <c r="J114" i="2" s="1"/>
  <c r="R204" i="2"/>
  <c r="R203" i="2"/>
  <c r="T216" i="2"/>
  <c r="BK223" i="2"/>
  <c r="J223" i="2"/>
  <c r="J118" i="2"/>
  <c r="BK227" i="2"/>
  <c r="J227" i="2"/>
  <c r="J119" i="2"/>
  <c r="R227" i="2"/>
  <c r="R220" i="2" s="1"/>
  <c r="T227" i="2"/>
  <c r="BK192" i="2"/>
  <c r="BK191" i="2"/>
  <c r="J191" i="2"/>
  <c r="J109" i="2" s="1"/>
  <c r="BK165" i="2"/>
  <c r="J165" i="2"/>
  <c r="J102" i="2"/>
  <c r="BK173" i="2"/>
  <c r="J173" i="2"/>
  <c r="J105" i="2"/>
  <c r="BK221" i="2"/>
  <c r="J221" i="2" s="1"/>
  <c r="J117" i="2" s="1"/>
  <c r="BE150" i="2"/>
  <c r="BE152" i="2"/>
  <c r="BE159" i="2"/>
  <c r="BE162" i="2"/>
  <c r="BE164" i="2"/>
  <c r="BE169" i="2"/>
  <c r="BE174" i="2"/>
  <c r="BE176" i="2"/>
  <c r="BE177" i="2"/>
  <c r="BE180" i="2"/>
  <c r="BE184" i="2"/>
  <c r="BE188" i="2"/>
  <c r="BE197" i="2"/>
  <c r="BE205" i="2"/>
  <c r="BE207" i="2"/>
  <c r="BE209" i="2"/>
  <c r="BE210" i="2"/>
  <c r="BE211" i="2"/>
  <c r="BE213" i="2"/>
  <c r="BE214" i="2"/>
  <c r="BE215" i="2"/>
  <c r="BE219" i="2"/>
  <c r="BE225" i="2"/>
  <c r="BE226" i="2"/>
  <c r="BE234" i="2"/>
  <c r="BE235" i="2"/>
  <c r="BE237" i="2"/>
  <c r="BE239" i="2"/>
  <c r="BE241" i="2"/>
  <c r="BE242" i="2"/>
  <c r="BE243" i="2"/>
  <c r="BE244" i="2"/>
  <c r="BE247" i="2"/>
  <c r="BE250" i="2"/>
  <c r="BE252" i="2"/>
  <c r="BE253" i="2"/>
  <c r="F91" i="2"/>
  <c r="J135" i="2"/>
  <c r="BE143" i="2"/>
  <c r="BE158" i="2"/>
  <c r="BE161" i="2"/>
  <c r="BE163" i="2"/>
  <c r="BE171" i="2"/>
  <c r="BE181" i="2"/>
  <c r="BE185" i="2"/>
  <c r="BE189" i="2"/>
  <c r="BE199" i="2"/>
  <c r="BE201" i="2"/>
  <c r="BE208" i="2"/>
  <c r="BE212" i="2"/>
  <c r="BE229" i="2"/>
  <c r="BE232" i="2"/>
  <c r="BE236" i="2"/>
  <c r="BE238" i="2"/>
  <c r="BE240" i="2"/>
  <c r="BE245" i="2"/>
  <c r="BE248" i="2"/>
  <c r="E85" i="2"/>
  <c r="J89" i="2"/>
  <c r="F92" i="2"/>
  <c r="BE142" i="2"/>
  <c r="BE144" i="2"/>
  <c r="BE145" i="2"/>
  <c r="BE146" i="2"/>
  <c r="BE147" i="2"/>
  <c r="BE148" i="2"/>
  <c r="BE151" i="2"/>
  <c r="BE153" i="2"/>
  <c r="BE155" i="2"/>
  <c r="BE156" i="2"/>
  <c r="BE157" i="2"/>
  <c r="BE166" i="2"/>
  <c r="BE170" i="2"/>
  <c r="BE172" i="2"/>
  <c r="BE179" i="2"/>
  <c r="BE182" i="2"/>
  <c r="BE183" i="2"/>
  <c r="BE187" i="2"/>
  <c r="BE190" i="2"/>
  <c r="BE193" i="2"/>
  <c r="BE195" i="2"/>
  <c r="BE196" i="2"/>
  <c r="BE200" i="2"/>
  <c r="BE202" i="2"/>
  <c r="BE206" i="2"/>
  <c r="BE217" i="2"/>
  <c r="BE218" i="2"/>
  <c r="BE222" i="2"/>
  <c r="BE224" i="2"/>
  <c r="BE228" i="2"/>
  <c r="BE230" i="2"/>
  <c r="BE231" i="2"/>
  <c r="BE233" i="2"/>
  <c r="BE246" i="2"/>
  <c r="BE249" i="2"/>
  <c r="BE251" i="2"/>
  <c r="BE254" i="2"/>
  <c r="AW95" i="1"/>
  <c r="F37" i="2"/>
  <c r="BD95" i="1"/>
  <c r="BD94" i="1"/>
  <c r="W33" i="1"/>
  <c r="F35" i="2"/>
  <c r="BB95" i="1"/>
  <c r="BB94" i="1"/>
  <c r="AX94" i="1"/>
  <c r="F36" i="2"/>
  <c r="BC95" i="1"/>
  <c r="BC94" i="1"/>
  <c r="W32" i="1"/>
  <c r="F34" i="2"/>
  <c r="BA95" i="1"/>
  <c r="BA94" i="1"/>
  <c r="W30" i="1"/>
  <c r="BK167" i="2" l="1"/>
  <c r="J167" i="2" s="1"/>
  <c r="J103" i="2" s="1"/>
  <c r="R140" i="2"/>
  <c r="P140" i="2"/>
  <c r="P139" i="2" s="1"/>
  <c r="AU95" i="1" s="1"/>
  <c r="AU94" i="1" s="1"/>
  <c r="BK140" i="2"/>
  <c r="T167" i="2"/>
  <c r="T140" i="2"/>
  <c r="T203" i="2"/>
  <c r="T139" i="2" s="1"/>
  <c r="R167" i="2"/>
  <c r="J141" i="2"/>
  <c r="J98" i="2"/>
  <c r="J168" i="2"/>
  <c r="J104" i="2" s="1"/>
  <c r="J192" i="2"/>
  <c r="J110" i="2"/>
  <c r="BK203" i="2"/>
  <c r="J203" i="2" s="1"/>
  <c r="J113" i="2" s="1"/>
  <c r="BK220" i="2"/>
  <c r="J220" i="2"/>
  <c r="J116" i="2" s="1"/>
  <c r="AW94" i="1"/>
  <c r="AK30" i="1"/>
  <c r="AY94" i="1"/>
  <c r="F33" i="2"/>
  <c r="AZ95" i="1"/>
  <c r="AZ94" i="1"/>
  <c r="W29" i="1" s="1"/>
  <c r="W31" i="1"/>
  <c r="J33" i="2"/>
  <c r="AV95" i="1"/>
  <c r="AT95" i="1" s="1"/>
  <c r="BK139" i="2" l="1"/>
  <c r="J139" i="2" s="1"/>
  <c r="J30" i="2" s="1"/>
  <c r="AG95" i="1" s="1"/>
  <c r="AG94" i="1" s="1"/>
  <c r="AK26" i="1" s="1"/>
  <c r="AK35" i="1" s="1"/>
  <c r="R139" i="2"/>
  <c r="J140" i="2"/>
  <c r="J97" i="2" s="1"/>
  <c r="AV94" i="1"/>
  <c r="AK29" i="1"/>
  <c r="J39" i="2" l="1"/>
  <c r="J96" i="2"/>
  <c r="AN95" i="1"/>
  <c r="AT94" i="1"/>
  <c r="AN94" i="1" l="1"/>
</calcChain>
</file>

<file path=xl/sharedStrings.xml><?xml version="1.0" encoding="utf-8"?>
<sst xmlns="http://schemas.openxmlformats.org/spreadsheetml/2006/main" count="1712" uniqueCount="520">
  <si>
    <t>Export Komplet</t>
  </si>
  <si>
    <t/>
  </si>
  <si>
    <t>2.0</t>
  </si>
  <si>
    <t>ZAMOK</t>
  </si>
  <si>
    <t>False</t>
  </si>
  <si>
    <t>{8272105b-d107-4158-b83a-6f885bf27281}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</si>
  <si>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</si>
  <si>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</si>
  <si>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</si>
  <si>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</si>
  <si>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</si>
  <si>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</si>
  <si>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</si>
  <si>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</si>
  <si>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IMPORT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</si>
  <si>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</si>
  <si>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</si>
  <si>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R22_KB</t>
  </si>
  <si>
    <t>KSO:</t>
  </si>
  <si>
    <t>CC-CZ:</t>
  </si>
  <si>
    <t>Místo:</t>
  </si>
  <si>
    <t xml:space="preserve"> </t>
  </si>
  <si>
    <t>Datum:</t>
  </si>
  <si>
    <t>4. 3. 2024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</si>
  <si>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</si>
  <si>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</si>
  <si>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</si>
  <si>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</si>
  <si>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</si>
  <si>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</si>
  <si>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</si>
  <si>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</si>
  <si>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</si>
  <si>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</si>
  <si>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</si>
  <si>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</si>
  <si>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</si>
  <si>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</si>
  <si>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</si>
  <si>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</si>
  <si>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</si>
  <si>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</si>
  <si>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</si>
  <si>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</si>
  <si>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</si>
  <si>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</si>
  <si>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</si>
  <si>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</si>
  <si>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</si>
  <si>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</si>
  <si>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</si>
  <si>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</si>
  <si>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</si>
  <si>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</si>
  <si>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</si>
  <si>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</si>
  <si>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</si>
  <si>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</si>
  <si>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</si>
  <si>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</si>
  <si>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</si>
  <si>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</si>
  <si>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</si>
  <si>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</si>
  <si>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</si>
  <si>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</si>
  <si>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</si>
  <si>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</si>
  <si>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</si>
  <si>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</si>
  <si>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</si>
  <si>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</si>
  <si>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</si>
  <si>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</si>
  <si>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</si>
  <si>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{00000000-0000-0000-0000-000000000000}</t>
  </si>
  <si>
    <t>/</t>
  </si>
  <si>
    <t>MR5 Krásné Březno</t>
  </si>
  <si>
    <t>PS 01 Rozvodna 22kV</t>
  </si>
  <si>
    <t>PRO</t>
  </si>
  <si>
    <t>1</t>
  </si>
  <si>
    <t>{9148e443-a684-4c6c-93e4-42b6bd9b5609}</t>
  </si>
  <si>
    <t>2</t>
  </si>
  <si>
    <t>KRYCÍ LIST SOUPISU PRACÍ</t>
  </si>
  <si>
    <t>Objekt:</t>
  </si>
  <si>
    <t>MR5 Krásné Březno - PS 01 Rozvodna 22kV</t>
  </si>
  <si>
    <t>Marek Ambrož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</si>
  <si>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</si>
  <si>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</si>
  <si>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</si>
  <si>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</si>
  <si>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</si>
  <si>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</si>
  <si>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3 - Svislé a kompletní konstrukce</t>
  </si>
  <si>
    <t xml:space="preserve">    4 - Vodorovné konstrukce</t>
  </si>
  <si>
    <t xml:space="preserve">    6 - Úpravy povrchů, podlahy a osazování výplní</t>
  </si>
  <si>
    <t xml:space="preserve">    9 - Ostatní konstrukce a práce, bourání</t>
  </si>
  <si>
    <t xml:space="preserve">    998 - Přesun hmot</t>
  </si>
  <si>
    <t>PSV - Práce a dodávky PSV</t>
  </si>
  <si>
    <t xml:space="preserve">    741 - Elektroinstalace - silnoproud</t>
  </si>
  <si>
    <t xml:space="preserve">    742 - Elektroinstalace - slaboproud</t>
  </si>
  <si>
    <t xml:space="preserve">    767 - Konstrukce zámečnické</t>
  </si>
  <si>
    <t xml:space="preserve">    776 - Podlahy povlakové</t>
  </si>
  <si>
    <t>HZS - Hodinové zúčtovací sazby</t>
  </si>
  <si>
    <t>OST - Ostatní</t>
  </si>
  <si>
    <t xml:space="preserve">    O01 - Ostatní</t>
  </si>
  <si>
    <t xml:space="preserve">    O02 - Ostatní</t>
  </si>
  <si>
    <t xml:space="preserve">    R22 - Modulový skříňový vzduchem izolovaný rozváděč 22kV, 630A, 16k IAC, oblouková odolnost 16kA</t>
  </si>
  <si>
    <t>M - Práce a dodávky M</t>
  </si>
  <si>
    <t xml:space="preserve">    21-M - Elektromontáže</t>
  </si>
  <si>
    <t xml:space="preserve">    46-M - Zemní práce při extr.mont.pracích</t>
  </si>
  <si>
    <t>VRN - Vedlejší rozpočtové náklady</t>
  </si>
  <si>
    <t xml:space="preserve">    VRN1 - Průzkumné, geodetické a projektové práce</t>
  </si>
  <si>
    <t xml:space="preserve">    VRN4 - Inženýrská činnost</t>
  </si>
  <si>
    <t xml:space="preserve">    VRN9 -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</si>
  <si>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</si>
  <si>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</si>
  <si>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</si>
  <si>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</si>
  <si>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</si>
  <si>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</si>
  <si>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</si>
  <si>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</si>
  <si>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</si>
  <si>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</si>
  <si>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</si>
  <si>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</si>
  <si>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</si>
  <si>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</si>
  <si>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</si>
  <si>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</si>
  <si>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</si>
  <si>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</si>
  <si>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</si>
  <si>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311234111</t>
  </si>
  <si>
    <t>Zdivo jednovrstvé z cihel děrovaných do P10 na maltu M5 tl 440 mm</t>
  </si>
  <si>
    <t>m2</t>
  </si>
  <si>
    <t>4</t>
  </si>
  <si>
    <t>-1386341774</t>
  </si>
  <si>
    <t>348171130</t>
  </si>
  <si>
    <t>Montáž rámového oplocení v přes 1,5 do 2 m</t>
  </si>
  <si>
    <t>m</t>
  </si>
  <si>
    <t>1515990637</t>
  </si>
  <si>
    <t>M</t>
  </si>
  <si>
    <t>55342412</t>
  </si>
  <si>
    <t>plotový panel svařovaný v 1,5-2,0m š do 2,5m průměru drátu 5mm oka 55x200mm s horizontálním prolisem povrchová úprava PZ komaxit</t>
  </si>
  <si>
    <t>kus</t>
  </si>
  <si>
    <t>-332804203</t>
  </si>
  <si>
    <t>55342264</t>
  </si>
  <si>
    <t>sloupek plotový koncový Pz a komaxitový 2750/48x1,5mm</t>
  </si>
  <si>
    <t>1503840529</t>
  </si>
  <si>
    <t>5</t>
  </si>
  <si>
    <t>59231514</t>
  </si>
  <si>
    <t>držák plotového pole pro koncový sloupek Pz</t>
  </si>
  <si>
    <t>-358786283</t>
  </si>
  <si>
    <t>6</t>
  </si>
  <si>
    <t>59231511</t>
  </si>
  <si>
    <t>držák plotového pole Pz 40x40mm</t>
  </si>
  <si>
    <t>-196772171</t>
  </si>
  <si>
    <t>7</t>
  </si>
  <si>
    <t>55342332</t>
  </si>
  <si>
    <t>branka plotová jednokřídlá Pz 1000x2030mm</t>
  </si>
  <si>
    <t>-2033360861</t>
  </si>
  <si>
    <t>Vodorovné konstrukce</t>
  </si>
  <si>
    <t>8</t>
  </si>
  <si>
    <t>411321414</t>
  </si>
  <si>
    <t>Stropy deskové ze ŽB tř. C 25/30</t>
  </si>
  <si>
    <t>m3</t>
  </si>
  <si>
    <t>1724865257</t>
  </si>
  <si>
    <t>9</t>
  </si>
  <si>
    <t>411351011</t>
  </si>
  <si>
    <t>Zřízení bednění stropů deskových tl přes 5 do 25 cm bez podpěrné kce</t>
  </si>
  <si>
    <t>-550453500</t>
  </si>
  <si>
    <t>10</t>
  </si>
  <si>
    <t>411351012</t>
  </si>
  <si>
    <t>Odstranění bednění stropů deskových tl přes 5 do 25 cm bez podpěrné kce</t>
  </si>
  <si>
    <t>544198778</t>
  </si>
  <si>
    <t>11</t>
  </si>
  <si>
    <t>411361321</t>
  </si>
  <si>
    <t>Výztuž stropů betonářskou ocelí 11 375</t>
  </si>
  <si>
    <t>t</t>
  </si>
  <si>
    <t>-1136782672</t>
  </si>
  <si>
    <t>Úpravy povrchů, podlahy a osazování výplní</t>
  </si>
  <si>
    <t>612131121</t>
  </si>
  <si>
    <t>Penetrační disperzní nátěr vnitřních stěn nanášený ručně</t>
  </si>
  <si>
    <t>-1967529234</t>
  </si>
  <si>
    <t>13</t>
  </si>
  <si>
    <t>612142001</t>
  </si>
  <si>
    <t>Pletivo sklovláknité vnitřních stěn vtlačené do tmelu</t>
  </si>
  <si>
    <t>-1569496346</t>
  </si>
  <si>
    <t>14</t>
  </si>
  <si>
    <t>612311141</t>
  </si>
  <si>
    <t>Vápenná omítka štuková dvouvrstvá vnitřních stěn nanášená ručně</t>
  </si>
  <si>
    <t>249901054</t>
  </si>
  <si>
    <t>15</t>
  </si>
  <si>
    <t>622131121</t>
  </si>
  <si>
    <t>Penetrační nátěr vnějších stěn nanášený ručně</t>
  </si>
  <si>
    <t>-1628676525</t>
  </si>
  <si>
    <t>16</t>
  </si>
  <si>
    <t>622324111</t>
  </si>
  <si>
    <t>Škrábaná omítka vápenocementová (břízolitová) vnějších stěn nanášená ručně</t>
  </si>
  <si>
    <t>-870856719</t>
  </si>
  <si>
    <t>Ostatní konstrukce a práce, bourání</t>
  </si>
  <si>
    <t>17</t>
  </si>
  <si>
    <t>949101111</t>
  </si>
  <si>
    <t>Lešení pomocné pro objekty pozemních staveb s lešeňovou podlahou v do 1,9 m zatížení do 150 kg/m2</t>
  </si>
  <si>
    <t>36616297</t>
  </si>
  <si>
    <t>18</t>
  </si>
  <si>
    <t>966071822</t>
  </si>
  <si>
    <t>Rozebrání oplocení z drátěného pletiva se čtvercovými oky v přes 1,6 do 2,0 m</t>
  </si>
  <si>
    <t>-351031606</t>
  </si>
  <si>
    <t>19</t>
  </si>
  <si>
    <t>968072559</t>
  </si>
  <si>
    <t>Vybourání kovových vrat pl přes 5 m2</t>
  </si>
  <si>
    <t>-949460057</t>
  </si>
  <si>
    <t>20</t>
  </si>
  <si>
    <t>972054341</t>
  </si>
  <si>
    <t>Vybourání otvorů v ŽB stropech nebo klenbách pl do 0,25 m2 tl do 150 mm</t>
  </si>
  <si>
    <t>989640989</t>
  </si>
  <si>
    <t>998</t>
  </si>
  <si>
    <t>Přesun hmot</t>
  </si>
  <si>
    <t>998011001</t>
  </si>
  <si>
    <t>Přesun hmot pro budovy zděné v do 6 m</t>
  </si>
  <si>
    <t>-2060882633</t>
  </si>
  <si>
    <t>PSV</t>
  </si>
  <si>
    <t>Práce a dodávky PSV</t>
  </si>
  <si>
    <t>741</t>
  </si>
  <si>
    <t>Elektroinstalace - silnoproud</t>
  </si>
  <si>
    <t>22</t>
  </si>
  <si>
    <t>741910321</t>
  </si>
  <si>
    <t>Montáž rošt a lávka typová ostatní šířky do 400 mm</t>
  </si>
  <si>
    <t>24529842</t>
  </si>
  <si>
    <t>23</t>
  </si>
  <si>
    <t>34575495</t>
  </si>
  <si>
    <t>žlab kabelový pozinkovaný 2m/ks 100x250</t>
  </si>
  <si>
    <t>-1630427020</t>
  </si>
  <si>
    <t>24</t>
  </si>
  <si>
    <t>35432545</t>
  </si>
  <si>
    <t>příchytka kabelová 29-40mm</t>
  </si>
  <si>
    <t>2122377584</t>
  </si>
  <si>
    <t>25</t>
  </si>
  <si>
    <t>741910611</t>
  </si>
  <si>
    <t>Montáž příchytka kovová pro kabelové lávky a žebříky kabel D do 40 mm</t>
  </si>
  <si>
    <t>-1770336436</t>
  </si>
  <si>
    <t>742</t>
  </si>
  <si>
    <t>Elektroinstalace - slaboproud</t>
  </si>
  <si>
    <t>26</t>
  </si>
  <si>
    <t>742330801</t>
  </si>
  <si>
    <t>Demontáž rozvaděče</t>
  </si>
  <si>
    <t>1919794427</t>
  </si>
  <si>
    <t>767</t>
  </si>
  <si>
    <t>Konstrukce zámečnické</t>
  </si>
  <si>
    <t>27</t>
  </si>
  <si>
    <t>767892119R</t>
  </si>
  <si>
    <t>Montáž rámu pod rozvaděč</t>
  </si>
  <si>
    <t>-909528508</t>
  </si>
  <si>
    <t>28</t>
  </si>
  <si>
    <t>59081023R</t>
  </si>
  <si>
    <t>Profil U 50x3 mm</t>
  </si>
  <si>
    <t>mb</t>
  </si>
  <si>
    <t>32</t>
  </si>
  <si>
    <t>-303270479</t>
  </si>
  <si>
    <t>776</t>
  </si>
  <si>
    <t>Podlahy povlakové</t>
  </si>
  <si>
    <t>29</t>
  </si>
  <si>
    <t>776111112</t>
  </si>
  <si>
    <t>Broušení betonového podkladu povlakových podlah</t>
  </si>
  <si>
    <t>-751508958</t>
  </si>
  <si>
    <t>30</t>
  </si>
  <si>
    <t>776111311</t>
  </si>
  <si>
    <t>Vysátí podkladu povlakových podlah</t>
  </si>
  <si>
    <t>-2073689133</t>
  </si>
  <si>
    <t>31</t>
  </si>
  <si>
    <t>776121321</t>
  </si>
  <si>
    <t>Neředěná penetrace savého podkladu povlakových podlah</t>
  </si>
  <si>
    <t>133527780</t>
  </si>
  <si>
    <t>776141111</t>
  </si>
  <si>
    <t>Stěrka podlahová nivelační pro vyrovnání podkladu povlakových podlah pevnosti 20 MPa tl do 3 mm</t>
  </si>
  <si>
    <t>567557688</t>
  </si>
  <si>
    <t>33</t>
  </si>
  <si>
    <t>776221121</t>
  </si>
  <si>
    <t>Lepení elektrostaticky vodivých pásů z PVC</t>
  </si>
  <si>
    <t>-798795081</t>
  </si>
  <si>
    <t>34</t>
  </si>
  <si>
    <t>28411127</t>
  </si>
  <si>
    <t>PVC vinyl elektrostatický tl 2mm, hm 2980g/m2, hořlavost Bfl-s1, smykové tření µ 0,6, třída zátěže 34/43, odpor krytiny &lt;=10^6 napětí těla &lt;35V, pro průmysl a čisté prostory</t>
  </si>
  <si>
    <t>-1982418068</t>
  </si>
  <si>
    <t>35</t>
  </si>
  <si>
    <t>998776101</t>
  </si>
  <si>
    <t>Přesun hmot tonážní pro podlahy povlakové v objektech v do 6 m</t>
  </si>
  <si>
    <t>-1503475277</t>
  </si>
  <si>
    <t>HZS</t>
  </si>
  <si>
    <t>Hodinové zúčtovací sazby</t>
  </si>
  <si>
    <t>36</t>
  </si>
  <si>
    <t>HZS1302</t>
  </si>
  <si>
    <t>Hodinová zúčtovací sazba zedník specialista</t>
  </si>
  <si>
    <t>hod</t>
  </si>
  <si>
    <t>512</t>
  </si>
  <si>
    <t>481555182</t>
  </si>
  <si>
    <t>37</t>
  </si>
  <si>
    <t>HZS1312</t>
  </si>
  <si>
    <t>Hodinová zúčtovací sazba omítkář - štukatér</t>
  </si>
  <si>
    <t>-485880657</t>
  </si>
  <si>
    <t>38</t>
  </si>
  <si>
    <t>HZS1322</t>
  </si>
  <si>
    <t>Hodinová zúčtovací sazba betonář/železář odborný</t>
  </si>
  <si>
    <t>-1689253032</t>
  </si>
  <si>
    <t>39</t>
  </si>
  <si>
    <t>HZS1442</t>
  </si>
  <si>
    <t>Hodinová zúčtovací sazba svářeč kvalifikovaný</t>
  </si>
  <si>
    <t>82454381</t>
  </si>
  <si>
    <t>OST</t>
  </si>
  <si>
    <t>Ostatní</t>
  </si>
  <si>
    <t>O01</t>
  </si>
  <si>
    <t>40</t>
  </si>
  <si>
    <t>M021</t>
  </si>
  <si>
    <t>Montáž vyspecifikované technologie včetně dopravy</t>
  </si>
  <si>
    <t>kpl</t>
  </si>
  <si>
    <t>O02</t>
  </si>
  <si>
    <t>41</t>
  </si>
  <si>
    <t>M011</t>
  </si>
  <si>
    <t>Drobný montážní materiál s montáží</t>
  </si>
  <si>
    <t>42</t>
  </si>
  <si>
    <t>M012</t>
  </si>
  <si>
    <t>Úprava sw dálkového ovládání</t>
  </si>
  <si>
    <t>43</t>
  </si>
  <si>
    <t>M013</t>
  </si>
  <si>
    <t>Úprava sw místního ovládání</t>
  </si>
  <si>
    <t>R22</t>
  </si>
  <si>
    <t>Modulový skříňový vzduchem izolovaný rozváděč 22kV, 630A, 16k IAC, oblouková odolnost 16kA</t>
  </si>
  <si>
    <t>44</t>
  </si>
  <si>
    <t>R22, pole A05</t>
  </si>
  <si>
    <t>Pole spojky s pevně uchyceným vypínačem s podpěťovou cívkou, přepojovačem, elektronickou nadproudovou a zkratovou ochranou a MTP pro ochranu.</t>
  </si>
  <si>
    <t>ks</t>
  </si>
  <si>
    <t>45</t>
  </si>
  <si>
    <t>R22, pole A04</t>
  </si>
  <si>
    <t>Pole obchodního měření s MTN a MTP úředně cejchovanými dle připojovacích podmínek ČEZ Di, 3xMTP 20/5A, 10 VA; tp 0,5S FS5, 3x MTN 22/V3//0,1/V3//0,1/3kV; 10/30VA; tp 0,5/5P UC</t>
  </si>
  <si>
    <t>46</t>
  </si>
  <si>
    <t>R22, pole A02, A01</t>
  </si>
  <si>
    <t>Pole vývodu na trakční transformátor s pevným vypínačem, s podpěťovou cívkou, přepojovačem, elektronickou nadproudovou a zkratovou ochranou s MTP</t>
  </si>
  <si>
    <t>47</t>
  </si>
  <si>
    <t>R22, pole A03</t>
  </si>
  <si>
    <t>Pole vývodu na transformátor vlastní spotřeby s vypínačem a nadproudovou ochranou</t>
  </si>
  <si>
    <t>Práce a dodávky M</t>
  </si>
  <si>
    <t>21-M</t>
  </si>
  <si>
    <t>Elektromontáže</t>
  </si>
  <si>
    <t>48</t>
  </si>
  <si>
    <t>210100773</t>
  </si>
  <si>
    <t>Ukončení vodičů celoplastových koncovkou do 22 kV staniční KSJ průřezu žíly do 240 mm2</t>
  </si>
  <si>
    <t>64</t>
  </si>
  <si>
    <t>-1732070093</t>
  </si>
  <si>
    <t>49</t>
  </si>
  <si>
    <t>35436532</t>
  </si>
  <si>
    <t>koncovka kabelová vnitřní, 150-240mm2 dl 450mm</t>
  </si>
  <si>
    <t>1924325945</t>
  </si>
  <si>
    <t>50</t>
  </si>
  <si>
    <t>RMAT0002</t>
  </si>
  <si>
    <t>izolovaný T-adaptér pro kabely s plastovou izolací 22kV, 240mm2, sada 3ks</t>
  </si>
  <si>
    <t>sada</t>
  </si>
  <si>
    <t>51</t>
  </si>
  <si>
    <t>210220001</t>
  </si>
  <si>
    <t>Montáž uzemňovacího vedení vodičů FeZn pomocí svorek na povrchu páskou do 120 mm2</t>
  </si>
  <si>
    <t>-1754128891</t>
  </si>
  <si>
    <t>52</t>
  </si>
  <si>
    <t>35442062</t>
  </si>
  <si>
    <t>pás zemnící 30x4mm FeZn</t>
  </si>
  <si>
    <t>kg</t>
  </si>
  <si>
    <t>-1083682725</t>
  </si>
  <si>
    <t>53</t>
  </si>
  <si>
    <t>210812031</t>
  </si>
  <si>
    <t>Montáž kabelu Cu plného nebo laněného do 1 kV žíly 4x1,5 až 4 mm2 (např. CYKY) bez ukončení uloženého volně nebo v liště</t>
  </si>
  <si>
    <t>579631929</t>
  </si>
  <si>
    <t>54</t>
  </si>
  <si>
    <t>34111068</t>
  </si>
  <si>
    <t>kabel instalační jádro Cu plné izolace PVC plášť PVC 450/750V (CYKY) 4x4mm2</t>
  </si>
  <si>
    <t>128</t>
  </si>
  <si>
    <t>-1210999354</t>
  </si>
  <si>
    <t>55</t>
  </si>
  <si>
    <t>210812082</t>
  </si>
  <si>
    <t>Montáž kabelu Cu plného nebo laněného do 1 kV žíly 12x2,5 mm2 (např. CYKY) bez ukončení uloženého volně nebo v liště</t>
  </si>
  <si>
    <t>-1923604867</t>
  </si>
  <si>
    <t>56</t>
  </si>
  <si>
    <t>34111114</t>
  </si>
  <si>
    <t>kabel instalační jádro Cu plné izolace PVC plášť PVC 450/750V (CYKY) 7x2,5mm2</t>
  </si>
  <si>
    <t>-704776934</t>
  </si>
  <si>
    <t>57</t>
  </si>
  <si>
    <t>210931038</t>
  </si>
  <si>
    <t>Montáž kabelů Al stíněných plných nebo laněných s XLPE izolací nebo bezhalogenových do 35 kV žíla 1x240 mm2 uložených pevně (např. AXEKCE)</t>
  </si>
  <si>
    <t>-1114180495</t>
  </si>
  <si>
    <t>58</t>
  </si>
  <si>
    <t>34115062</t>
  </si>
  <si>
    <t>kabel energetický stíněný s ochranou proti podélnému šíření vody pod pláštěm jádro Al izolace XLPE plášť PVC 12,7/22kV (22-AXEKVCY) 1x240/25mm2</t>
  </si>
  <si>
    <t>-1229316457</t>
  </si>
  <si>
    <t>46-M</t>
  </si>
  <si>
    <t>Zemní práce při extr.mont.pracích</t>
  </si>
  <si>
    <t>59</t>
  </si>
  <si>
    <t>460751131</t>
  </si>
  <si>
    <t>Osazení kabelových kanálů pochůzných z prefabrikovaných betonových žlabů na terén do mazaniny hmotnosti do 0,25 t</t>
  </si>
  <si>
    <t>-2126311626</t>
  </si>
  <si>
    <t>60</t>
  </si>
  <si>
    <t>59213007</t>
  </si>
  <si>
    <t>žlab kabelový betonový 49,5x20x20cm</t>
  </si>
  <si>
    <t>1941743618</t>
  </si>
  <si>
    <t>61</t>
  </si>
  <si>
    <t>59213345</t>
  </si>
  <si>
    <t>poklop kabelového žlabu betonový 500x230x40mm</t>
  </si>
  <si>
    <t>1496309828</t>
  </si>
  <si>
    <t>VRN</t>
  </si>
  <si>
    <t>Vedlejší rozpočtové náklady</t>
  </si>
  <si>
    <t>VRN1</t>
  </si>
  <si>
    <t>Průzkumné, geodetické a projektové práce</t>
  </si>
  <si>
    <t>62</t>
  </si>
  <si>
    <t>M013.1</t>
  </si>
  <si>
    <t>Výrobní dokumentace vyspecifikované technologie včetně dokumentace skutečného stavu</t>
  </si>
  <si>
    <t>VRN4</t>
  </si>
  <si>
    <t>Inženýrská činnost</t>
  </si>
  <si>
    <t>63</t>
  </si>
  <si>
    <t>040001000</t>
  </si>
  <si>
    <t>…</t>
  </si>
  <si>
    <t>-310829673</t>
  </si>
  <si>
    <t>043103001R</t>
  </si>
  <si>
    <t>Zkoušky bez rozlišení - signály</t>
  </si>
  <si>
    <t>65</t>
  </si>
  <si>
    <t>043103005R</t>
  </si>
  <si>
    <t>Výpočet a nastavení ochran</t>
  </si>
  <si>
    <t>VRN9</t>
  </si>
  <si>
    <t>Ostatní náklady</t>
  </si>
  <si>
    <t>66</t>
  </si>
  <si>
    <t>092103001</t>
  </si>
  <si>
    <t>Náklady na zkušební provoz</t>
  </si>
  <si>
    <t>67</t>
  </si>
  <si>
    <t>092104001R</t>
  </si>
  <si>
    <t>Průkaz způsobilosti</t>
  </si>
  <si>
    <t>68</t>
  </si>
  <si>
    <t>210931033</t>
  </si>
  <si>
    <t>Montáž kabelů Al stíněných plných nebo laněných s XLPE izolací nebo bezhalogenových do 35 kV žíla 1x70 mm2 uložených pevně (např. AXEKCE)</t>
  </si>
  <si>
    <t>69</t>
  </si>
  <si>
    <t>34116049</t>
  </si>
  <si>
    <t>kabel energetický stíněný s ochranou proti podélnému šíření vody pod pláštěm jádro Al izolace XLPE plášť PE 12,7/22kV (22-AXEKVCE) 1x70/16 mm2</t>
  </si>
  <si>
    <t>70</t>
  </si>
  <si>
    <t>210100772</t>
  </si>
  <si>
    <t>Ukončení vodičů celoplastových koncovkou do 22 kV staniční KSJ průřezu žíly do 150 mm2</t>
  </si>
  <si>
    <t>71</t>
  </si>
  <si>
    <t>35436543</t>
  </si>
  <si>
    <t>koncovka kabelová vnitřní, 70-120mm2</t>
  </si>
  <si>
    <t>72</t>
  </si>
  <si>
    <t>RMAT0002.1</t>
  </si>
  <si>
    <t>izolovaný T-adaptér pro kabely s plastovou izolací 22kV, 70mm2, sada 3ks</t>
  </si>
  <si>
    <t>-1213262379</t>
  </si>
  <si>
    <t>73</t>
  </si>
  <si>
    <t>210100002</t>
  </si>
  <si>
    <t>Ukončení vodičů v rozváděči nebo na přístroji včetně zapojení průřezu žíly do 6 mm2</t>
  </si>
  <si>
    <t>74</t>
  </si>
  <si>
    <t>210812001</t>
  </si>
  <si>
    <t>Montáž kabelu Cu plného nebo laněného do 1 kV žíly 2x1,5 až 6 mm2 (např. CYKY) bez ukončení uloženého volně nebo v liště</t>
  </si>
  <si>
    <t>75</t>
  </si>
  <si>
    <t>34111018</t>
  </si>
  <si>
    <t>kabel instalační jádro Cu plné izolace PVC plášť PVC 450/750V (CYKY) 2x6mm2</t>
  </si>
  <si>
    <t>-593963740</t>
  </si>
  <si>
    <t>76</t>
  </si>
  <si>
    <t>210812011</t>
  </si>
  <si>
    <t>Montáž kabelu Cu plného nebo laněného do 1 kV žíly 3x1,5 až 6 mm2 (např. CYKY) bez ukončení uloženého volně nebo v liště</t>
  </si>
  <si>
    <t>77</t>
  </si>
  <si>
    <t>34111036</t>
  </si>
  <si>
    <t>kabel instalační jádro Cu plné izolace PVC plášť PVC 450/750V (CYKY) 3x2,5mm2</t>
  </si>
  <si>
    <t>78</t>
  </si>
  <si>
    <t>34113150</t>
  </si>
  <si>
    <t>kabel ovládací průmyslový stíněný laminovanou Al fólií s příložným Cu drátem jádro Cu plné izolace PVC plášť PVC 250V (JYTY) 4x1,00mm2</t>
  </si>
  <si>
    <t>-1789187646</t>
  </si>
  <si>
    <t>79</t>
  </si>
  <si>
    <t>210812061</t>
  </si>
  <si>
    <t>Montáž kabelu Cu plného nebo laněného do 1 kV žíly 5x1,5 až 2,5 mm2 (např. CYKY) bez ukončení uloženého volně nebo v liště</t>
  </si>
  <si>
    <t>80</t>
  </si>
  <si>
    <t>34111094</t>
  </si>
  <si>
    <t>kabel instalační jádro Cu plné izolace PVC plášť PVC 450/750V (CYKY) 5x2,5mm2</t>
  </si>
  <si>
    <t>81</t>
  </si>
  <si>
    <t>210812081</t>
  </si>
  <si>
    <t>Montáž kabelu Cu plného nebo laněného do 1 kV žíly 12x1,5 mm2 (např. CYKY) bez ukončení uloženého volně nebo v liště</t>
  </si>
  <si>
    <t>82</t>
  </si>
  <si>
    <t>34113151</t>
  </si>
  <si>
    <t>kabel ovládací průmyslový stíněný laminovanou Al fólií s příložným Cu drátem jádro Cu plné izolace PVC plášť PVC 250V (JYTY) 7x1,00mm2</t>
  </si>
  <si>
    <t>-1349613646</t>
  </si>
  <si>
    <t>83</t>
  </si>
  <si>
    <t>220301601</t>
  </si>
  <si>
    <t>Položení koberce dielektrického</t>
  </si>
  <si>
    <t>84</t>
  </si>
  <si>
    <t>27251110</t>
  </si>
  <si>
    <t>koberec dielektrický do 50kV š 1000mm tl 4,5mm</t>
  </si>
  <si>
    <t>85</t>
  </si>
  <si>
    <t>580106019R</t>
  </si>
  <si>
    <t>Zkouška zvýšeným napětím</t>
  </si>
  <si>
    <t>měření</t>
  </si>
  <si>
    <t>86</t>
  </si>
  <si>
    <t>54879089</t>
  </si>
  <si>
    <t>kotva chemická do betonu a těžké kotvení</t>
  </si>
  <si>
    <t>2108525872</t>
  </si>
  <si>
    <t>87</t>
  </si>
  <si>
    <t>HZS4132</t>
  </si>
  <si>
    <t>Hodinová zúčtovací sazba jeřábník specialista</t>
  </si>
  <si>
    <t>100</t>
  </si>
  <si>
    <t>88</t>
  </si>
  <si>
    <t>HZS4212</t>
  </si>
  <si>
    <t>Hodinová zúčtovací sazba revizní technik specialista</t>
  </si>
  <si>
    <t>102</t>
  </si>
  <si>
    <t>89</t>
  </si>
  <si>
    <t>741910414</t>
  </si>
  <si>
    <t>Montáž žlab kovový šířky do 250 mm bez víka</t>
  </si>
  <si>
    <t>104</t>
  </si>
  <si>
    <t>90</t>
  </si>
  <si>
    <t>34575492</t>
  </si>
  <si>
    <t>žlab kabelový pozinkovaný 2m/ks 50X100</t>
  </si>
  <si>
    <t>106</t>
  </si>
  <si>
    <t>91</t>
  </si>
  <si>
    <t>741910101</t>
  </si>
  <si>
    <t>Montáž výložník typový nástěnný svařovaný se stojinou a 1 rameno</t>
  </si>
  <si>
    <t>108</t>
  </si>
  <si>
    <t>92</t>
  </si>
  <si>
    <t>34575564</t>
  </si>
  <si>
    <t>profil nosný 200x15x30mm</t>
  </si>
  <si>
    <t>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</si>
</sst>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3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6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6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19" fillId="4" borderId="0" xfId="0" applyFont="1" applyFill="1" applyAlignment="1" applyProtection="1">
      <alignment horizontal="center" vertical="center"/>
    </xf>
    <xf numFmtId="0" fontId="20" fillId="0" borderId="16" xfId="0" applyFont="1" applyBorder="1" applyAlignment="1" applyProtection="1">
      <alignment horizontal="center" vertical="center" wrapText="1"/>
    </xf>
    <xf numFmtId="0" fontId="20" fillId="0" borderId="17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7" fillId="0" borderId="14" xfId="0" applyNumberFormat="1" applyFont="1" applyBorder="1" applyAlignment="1" applyProtection="1">
      <alignment vertical="center"/>
    </xf>
    <xf numFmtId="4" fontId="17" fillId="0" borderId="0" xfId="0" applyNumberFormat="1" applyFont="1" applyBorder="1" applyAlignment="1" applyProtection="1">
      <alignment vertical="center"/>
    </xf>
    <xf numFmtId="166" fontId="17" fillId="0" borderId="0" xfId="0" applyNumberFormat="1" applyFont="1" applyBorder="1" applyAlignment="1" applyProtection="1">
      <alignment vertical="center"/>
    </xf>
    <xf numFmtId="4" fontId="17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6" fillId="0" borderId="19" xfId="0" applyNumberFormat="1" applyFont="1" applyBorder="1" applyAlignment="1" applyProtection="1">
      <alignment vertical="center"/>
    </xf>
    <xf numFmtId="4" fontId="26" fillId="0" borderId="20" xfId="0" applyNumberFormat="1" applyFont="1" applyBorder="1" applyAlignment="1" applyProtection="1">
      <alignment vertical="center"/>
    </xf>
    <xf numFmtId="166" fontId="26" fillId="0" borderId="20" xfId="0" applyNumberFormat="1" applyFont="1" applyBorder="1" applyAlignment="1" applyProtection="1">
      <alignment vertical="center"/>
    </xf>
    <xf numFmtId="4" fontId="26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0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9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19" fillId="4" borderId="0" xfId="0" applyFont="1" applyFill="1" applyAlignment="1" applyProtection="1">
      <alignment horizontal="right" vertical="center"/>
    </xf>
    <xf numFmtId="0" fontId="28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9" fillId="4" borderId="16" xfId="0" applyFont="1" applyFill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</xf>
    <xf numFmtId="0" fontId="19" fillId="4" borderId="18" xfId="0" applyFont="1" applyFill="1" applyBorder="1" applyAlignment="1" applyProtection="1">
      <alignment horizontal="center" vertical="center" wrapText="1"/>
    </xf>
    <xf numFmtId="0" fontId="19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1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29" fillId="0" borderId="12" xfId="0" applyNumberFormat="1" applyFont="1" applyBorder="1" applyAlignment="1" applyProtection="1"/>
    <xf numFmtId="166" fontId="29" fillId="0" borderId="13" xfId="0" applyNumberFormat="1" applyFont="1" applyBorder="1" applyAlignment="1" applyProtection="1"/>
    <xf numFmtId="4" fontId="30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19" fillId="0" borderId="22" xfId="0" applyFont="1" applyBorder="1" applyAlignment="1" applyProtection="1">
      <alignment horizontal="center" vertical="center"/>
    </xf>
    <xf numFmtId="49" fontId="19" fillId="0" borderId="22" xfId="0" applyNumberFormat="1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center" vertical="center" wrapText="1"/>
    </xf>
    <xf numFmtId="167" fontId="19" fillId="0" borderId="22" xfId="0" applyNumberFormat="1" applyFont="1" applyBorder="1" applyAlignment="1" applyProtection="1">
      <alignment vertical="center"/>
    </xf>
    <xf numFmtId="4" fontId="19" fillId="2" borderId="22" xfId="0" applyNumberFormat="1" applyFont="1" applyFill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0" fillId="2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center" vertical="center"/>
    </xf>
    <xf numFmtId="166" fontId="20" fillId="0" borderId="0" xfId="0" applyNumberFormat="1" applyFont="1" applyBorder="1" applyAlignment="1" applyProtection="1">
      <alignment vertical="center"/>
    </xf>
    <xf numFmtId="166" fontId="20" fillId="0" borderId="15" xfId="0" applyNumberFormat="1" applyFont="1" applyBorder="1" applyAlignment="1" applyProtection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1" fillId="0" borderId="22" xfId="0" applyFont="1" applyBorder="1" applyAlignment="1" applyProtection="1">
      <alignment horizontal="center" vertical="center"/>
    </xf>
    <xf numFmtId="49" fontId="31" fillId="0" borderId="22" xfId="0" applyNumberFormat="1" applyFont="1" applyBorder="1" applyAlignment="1" applyProtection="1">
      <alignment horizontal="left" vertical="center" wrapText="1"/>
    </xf>
    <xf numFmtId="0" fontId="31" fillId="0" borderId="22" xfId="0" applyFont="1" applyBorder="1" applyAlignment="1" applyProtection="1">
      <alignment horizontal="left" vertical="center" wrapText="1"/>
    </xf>
    <xf numFmtId="0" fontId="31" fillId="0" borderId="22" xfId="0" applyFont="1" applyBorder="1" applyAlignment="1" applyProtection="1">
      <alignment horizontal="center" vertical="center" wrapText="1"/>
    </xf>
    <xf numFmtId="167" fontId="31" fillId="0" borderId="22" xfId="0" applyNumberFormat="1" applyFont="1" applyBorder="1" applyAlignment="1" applyProtection="1">
      <alignment vertical="center"/>
    </xf>
    <xf numFmtId="4" fontId="31" fillId="2" borderId="22" xfId="0" applyNumberFormat="1" applyFont="1" applyFill="1" applyBorder="1" applyAlignment="1" applyProtection="1">
      <alignment vertical="center"/>
      <protection locked="0"/>
    </xf>
    <xf numFmtId="4" fontId="31" fillId="0" borderId="22" xfId="0" applyNumberFormat="1" applyFont="1" applyBorder="1" applyAlignment="1" applyProtection="1">
      <alignment vertical="center"/>
    </xf>
    <xf numFmtId="0" fontId="32" fillId="0" borderId="22" xfId="0" applyFont="1" applyBorder="1" applyAlignment="1" applyProtection="1">
      <alignment vertical="center"/>
    </xf>
    <xf numFmtId="0" fontId="32" fillId="0" borderId="3" xfId="0" applyFont="1" applyBorder="1" applyAlignment="1">
      <alignment vertical="center"/>
    </xf>
    <xf numFmtId="0" fontId="31" fillId="2" borderId="14" xfId="0" applyFont="1" applyFill="1" applyBorder="1" applyAlignment="1" applyProtection="1">
      <alignment horizontal="left" vertical="center"/>
      <protection locked="0"/>
    </xf>
    <xf numFmtId="0" fontId="31" fillId="0" borderId="0" xfId="0" applyFont="1" applyBorder="1" applyAlignment="1" applyProtection="1">
      <alignment horizontal="center" vertical="center"/>
    </xf>
    <xf numFmtId="0" fontId="31" fillId="2" borderId="19" xfId="0" applyFont="1" applyFill="1" applyBorder="1" applyAlignment="1" applyProtection="1">
      <alignment horizontal="left" vertical="center"/>
      <protection locked="0"/>
    </xf>
    <xf numFmtId="0" fontId="31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0" fillId="0" borderId="20" xfId="0" applyNumberFormat="1" applyFont="1" applyBorder="1" applyAlignment="1" applyProtection="1">
      <alignment vertical="center"/>
    </xf>
    <xf numFmtId="166" fontId="20" fillId="0" borderId="21" xfId="0" applyNumberFormat="1" applyFont="1" applyBorder="1" applyAlignment="1" applyProtection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4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5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14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19" fillId="4" borderId="6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left" vertical="center"/>
    </xf>
    <xf numFmtId="0" fontId="19" fillId="4" borderId="7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right" vertical="center"/>
    </xf>
    <xf numFmtId="0" fontId="19" fillId="4" borderId="8" xfId="0" applyFont="1" applyFill="1" applyBorder="1" applyAlignment="1" applyProtection="1">
      <alignment horizontal="left" vertical="center"/>
    </xf>
    <xf numFmtId="4" fontId="25" fillId="0" borderId="0" xfId="0" applyNumberFormat="1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left" vertical="center" wrapText="1"/>
    </xf>
    <xf numFmtId="4" fontId="21" fillId="0" borderId="0" xfId="0" applyNumberFormat="1" applyFont="1" applyAlignment="1" applyProtection="1">
      <alignment horizontal="right" vertical="center"/>
    </xf>
    <xf numFmtId="4" fontId="21" fillId="0" borderId="0" xfId="0" applyNumberFormat="1" applyFont="1" applyAlignment="1" applyProtection="1">
      <alignment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topLeftCell="A37" workbookViewId="0"/>
  </sheetViews>
  <sheetFormatPr defaultRowHeight="14.4"/>
  <cols>
    <col min="1" max="1" width="8.28515625" style="1" customWidth="1"/>
    <col min="2" max="2" width="1.7109375" style="1" customWidth="1"/>
    <col min="3" max="3" width="4.140625" style="1" customWidth="1"/>
    <col min="4" max="33" width="2.7109375" style="1" customWidth="1"/>
    <col min="34" max="34" width="3.28515625" style="1" customWidth="1"/>
    <col min="35" max="35" width="31.7109375" style="1" customWidth="1"/>
    <col min="36" max="37" width="2.42578125" style="1" customWidth="1"/>
    <col min="38" max="38" width="8.28515625" style="1" customWidth="1"/>
    <col min="39" max="39" width="3.28515625" style="1" customWidth="1"/>
    <col min="40" max="40" width="13.28515625" style="1" customWidth="1"/>
    <col min="41" max="41" width="7.42578125" style="1" customWidth="1"/>
    <col min="42" max="42" width="4.140625" style="1" customWidth="1"/>
    <col min="43" max="43" width="15.7109375" style="1" hidden="1" customWidth="1"/>
    <col min="44" max="44" width="13.7109375" style="1" customWidth="1"/>
    <col min="45" max="47" width="25.85546875" style="1" hidden="1" customWidth="1"/>
    <col min="48" max="49" width="21.7109375" style="1" hidden="1" customWidth="1"/>
    <col min="50" max="51" width="25" style="1" hidden="1" customWidth="1"/>
    <col min="52" max="52" width="21.7109375" style="1" hidden="1" customWidth="1"/>
    <col min="53" max="53" width="19.140625" style="1" hidden="1" customWidth="1"/>
    <col min="54" max="54" width="25" style="1" hidden="1" customWidth="1"/>
    <col min="55" max="55" width="21.7109375" style="1" hidden="1" customWidth="1"/>
    <col min="56" max="56" width="19.140625" style="1" hidden="1" customWidth="1"/>
    <col min="57" max="57" width="66.42578125" style="1" customWidth="1"/>
    <col min="71" max="91" width="9.28515625" style="1" hidden="1"/>
  </cols>
  <sheetData>
    <row r="1" spans="1:74" ht="10.199999999999999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pans="1:74" s="1" customFormat="1" ht="36.9" customHeight="1">
      <c r="AR2" s="250"/>
      <c r="AS2" s="250"/>
      <c r="AT2" s="250"/>
      <c r="AU2" s="250"/>
      <c r="AV2" s="250"/>
      <c r="AW2" s="250"/>
      <c r="AX2" s="250"/>
      <c r="AY2" s="250"/>
      <c r="AZ2" s="250"/>
      <c r="BA2" s="250"/>
      <c r="BB2" s="250"/>
      <c r="BC2" s="250"/>
      <c r="BD2" s="250"/>
      <c r="BE2" s="250"/>
      <c r="BS2" s="14" t="s">
        <v>6</v>
      </c>
      <c r="BT2" s="14" t="s">
        <v>7</v>
      </c>
    </row>
    <row r="3" spans="1:74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8</v>
      </c>
    </row>
    <row r="4" spans="1:74" s="1" customFormat="1" ht="24.9" customHeight="1">
      <c r="B4" s="18"/>
      <c r="C4" s="19"/>
      <c r="D4" s="20" t="s">
        <v>9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10</v>
      </c>
      <c r="BE4" s="22" t="s">
        <v>11</v>
      </c>
      <c r="BS4" s="14" t="s">
        <v>12</v>
      </c>
    </row>
    <row r="5" spans="1:74" s="1" customFormat="1" ht="12" customHeight="1">
      <c r="B5" s="18"/>
      <c r="C5" s="19"/>
      <c r="D5" s="23" t="s">
        <v>13</v>
      </c>
      <c r="E5" s="19"/>
      <c r="F5" s="19"/>
      <c r="G5" s="19"/>
      <c r="H5" s="19"/>
      <c r="I5" s="19"/>
      <c r="J5" s="19"/>
      <c r="K5" s="213" t="s">
        <v>14</v>
      </c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4"/>
      <c r="W5" s="214"/>
      <c r="X5" s="214"/>
      <c r="Y5" s="214"/>
      <c r="Z5" s="214"/>
      <c r="AA5" s="214"/>
      <c r="AB5" s="214"/>
      <c r="AC5" s="214"/>
      <c r="AD5" s="214"/>
      <c r="AE5" s="214"/>
      <c r="AF5" s="214"/>
      <c r="AG5" s="214"/>
      <c r="AH5" s="214"/>
      <c r="AI5" s="214"/>
      <c r="AJ5" s="214"/>
      <c r="AK5" s="214"/>
      <c r="AL5" s="214"/>
      <c r="AM5" s="214"/>
      <c r="AN5" s="214"/>
      <c r="AO5" s="214"/>
      <c r="AP5" s="19"/>
      <c r="AQ5" s="19"/>
      <c r="AR5" s="17"/>
      <c r="BE5" s="210" t="s">
        <v>15</v>
      </c>
      <c r="BS5" s="14" t="s">
        <v>6</v>
      </c>
    </row>
    <row r="6" spans="1:74" s="1" customFormat="1" ht="36.9" customHeight="1">
      <c r="B6" s="18"/>
      <c r="C6" s="19"/>
      <c r="D6" s="25" t="s">
        <v>16</v>
      </c>
      <c r="E6" s="19"/>
      <c r="F6" s="19"/>
      <c r="G6" s="19"/>
      <c r="H6" s="19"/>
      <c r="I6" s="19"/>
      <c r="J6" s="19"/>
      <c r="K6" s="215" t="s">
        <v>17</v>
      </c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214"/>
      <c r="AF6" s="214"/>
      <c r="AG6" s="214"/>
      <c r="AH6" s="214"/>
      <c r="AI6" s="214"/>
      <c r="AJ6" s="214"/>
      <c r="AK6" s="214"/>
      <c r="AL6" s="214"/>
      <c r="AM6" s="214"/>
      <c r="AN6" s="214"/>
      <c r="AO6" s="214"/>
      <c r="AP6" s="19"/>
      <c r="AQ6" s="19"/>
      <c r="AR6" s="17"/>
      <c r="BE6" s="211"/>
      <c r="BS6" s="14" t="s">
        <v>6</v>
      </c>
    </row>
    <row r="7" spans="1:74" s="1" customFormat="1" ht="12" customHeight="1">
      <c r="B7" s="18"/>
      <c r="C7" s="19"/>
      <c r="D7" s="26" t="s">
        <v>18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6" t="s">
        <v>19</v>
      </c>
      <c r="AL7" s="19"/>
      <c r="AM7" s="19"/>
      <c r="AN7" s="24" t="s">
        <v>1</v>
      </c>
      <c r="AO7" s="19"/>
      <c r="AP7" s="19"/>
      <c r="AQ7" s="19"/>
      <c r="AR7" s="17"/>
      <c r="BE7" s="211"/>
      <c r="BS7" s="14" t="s">
        <v>6</v>
      </c>
    </row>
    <row r="8" spans="1:74" s="1" customFormat="1" ht="12" customHeight="1">
      <c r="B8" s="18"/>
      <c r="C8" s="19"/>
      <c r="D8" s="26" t="s">
        <v>20</v>
      </c>
      <c r="E8" s="19"/>
      <c r="F8" s="19"/>
      <c r="G8" s="19"/>
      <c r="H8" s="19"/>
      <c r="I8" s="19"/>
      <c r="J8" s="19"/>
      <c r="K8" s="24" t="s">
        <v>21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6" t="s">
        <v>22</v>
      </c>
      <c r="AL8" s="19"/>
      <c r="AM8" s="19"/>
      <c r="AN8" s="27" t="s">
        <v>23</v>
      </c>
      <c r="AO8" s="19"/>
      <c r="AP8" s="19"/>
      <c r="AQ8" s="19"/>
      <c r="AR8" s="17"/>
      <c r="BE8" s="211"/>
      <c r="BS8" s="14" t="s">
        <v>6</v>
      </c>
    </row>
    <row r="9" spans="1:74" s="1" customFormat="1" ht="14.4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E9" s="211"/>
      <c r="BS9" s="14" t="s">
        <v>6</v>
      </c>
    </row>
    <row r="10" spans="1:74" s="1" customFormat="1" ht="12" customHeight="1">
      <c r="B10" s="18"/>
      <c r="C10" s="19"/>
      <c r="D10" s="26" t="s">
        <v>24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6" t="s">
        <v>25</v>
      </c>
      <c r="AL10" s="19"/>
      <c r="AM10" s="19"/>
      <c r="AN10" s="24" t="s">
        <v>1</v>
      </c>
      <c r="AO10" s="19"/>
      <c r="AP10" s="19"/>
      <c r="AQ10" s="19"/>
      <c r="AR10" s="17"/>
      <c r="BE10" s="211"/>
      <c r="BS10" s="14" t="s">
        <v>6</v>
      </c>
    </row>
    <row r="11" spans="1:74" s="1" customFormat="1" ht="18.45" customHeight="1">
      <c r="B11" s="18"/>
      <c r="C11" s="19"/>
      <c r="D11" s="19"/>
      <c r="E11" s="24" t="s">
        <v>21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6" t="s">
        <v>26</v>
      </c>
      <c r="AL11" s="19"/>
      <c r="AM11" s="19"/>
      <c r="AN11" s="24" t="s">
        <v>1</v>
      </c>
      <c r="AO11" s="19"/>
      <c r="AP11" s="19"/>
      <c r="AQ11" s="19"/>
      <c r="AR11" s="17"/>
      <c r="BE11" s="211"/>
      <c r="BS11" s="14" t="s">
        <v>6</v>
      </c>
    </row>
    <row r="12" spans="1:74" s="1" customFormat="1" ht="6.9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E12" s="211"/>
      <c r="BS12" s="14" t="s">
        <v>6</v>
      </c>
    </row>
    <row r="13" spans="1:74" s="1" customFormat="1" ht="12" customHeight="1">
      <c r="B13" s="18"/>
      <c r="C13" s="19"/>
      <c r="D13" s="26" t="s">
        <v>27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6" t="s">
        <v>25</v>
      </c>
      <c r="AL13" s="19"/>
      <c r="AM13" s="19"/>
      <c r="AN13" s="28" t="s">
        <v>28</v>
      </c>
      <c r="AO13" s="19"/>
      <c r="AP13" s="19"/>
      <c r="AQ13" s="19"/>
      <c r="AR13" s="17"/>
      <c r="BE13" s="211"/>
      <c r="BS13" s="14" t="s">
        <v>6</v>
      </c>
    </row>
    <row r="14" spans="1:74" ht="13.2">
      <c r="B14" s="18"/>
      <c r="C14" s="19"/>
      <c r="D14" s="19"/>
      <c r="E14" s="216" t="s">
        <v>28</v>
      </c>
      <c r="F14" s="217"/>
      <c r="G14" s="217"/>
      <c r="H14" s="217"/>
      <c r="I14" s="217"/>
      <c r="J14" s="217"/>
      <c r="K14" s="217"/>
      <c r="L14" s="217"/>
      <c r="M14" s="217"/>
      <c r="N14" s="217"/>
      <c r="O14" s="217"/>
      <c r="P14" s="217"/>
      <c r="Q14" s="217"/>
      <c r="R14" s="217"/>
      <c r="S14" s="217"/>
      <c r="T14" s="217"/>
      <c r="U14" s="217"/>
      <c r="V14" s="217"/>
      <c r="W14" s="217"/>
      <c r="X14" s="217"/>
      <c r="Y14" s="217"/>
      <c r="Z14" s="217"/>
      <c r="AA14" s="217"/>
      <c r="AB14" s="217"/>
      <c r="AC14" s="217"/>
      <c r="AD14" s="217"/>
      <c r="AE14" s="217"/>
      <c r="AF14" s="217"/>
      <c r="AG14" s="217"/>
      <c r="AH14" s="217"/>
      <c r="AI14" s="217"/>
      <c r="AJ14" s="217"/>
      <c r="AK14" s="26" t="s">
        <v>26</v>
      </c>
      <c r="AL14" s="19"/>
      <c r="AM14" s="19"/>
      <c r="AN14" s="28" t="s">
        <v>28</v>
      </c>
      <c r="AO14" s="19"/>
      <c r="AP14" s="19"/>
      <c r="AQ14" s="19"/>
      <c r="AR14" s="17"/>
      <c r="BE14" s="211"/>
      <c r="BS14" s="14" t="s">
        <v>6</v>
      </c>
    </row>
    <row r="15" spans="1:74" s="1" customFormat="1" ht="6.9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E15" s="211"/>
      <c r="BS15" s="14" t="s">
        <v>4</v>
      </c>
    </row>
    <row r="16" spans="1:74" s="1" customFormat="1" ht="12" customHeight="1">
      <c r="B16" s="18"/>
      <c r="C16" s="19"/>
      <c r="D16" s="26" t="s">
        <v>29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6" t="s">
        <v>25</v>
      </c>
      <c r="AL16" s="19"/>
      <c r="AM16" s="19"/>
      <c r="AN16" s="24" t="s">
        <v>1</v>
      </c>
      <c r="AO16" s="19"/>
      <c r="AP16" s="19"/>
      <c r="AQ16" s="19"/>
      <c r="AR16" s="17"/>
      <c r="BE16" s="211"/>
      <c r="BS16" s="14" t="s">
        <v>4</v>
      </c>
    </row>
    <row r="17" spans="1:71" s="1" customFormat="1" ht="18.45" customHeight="1">
      <c r="B17" s="18"/>
      <c r="C17" s="19"/>
      <c r="D17" s="19"/>
      <c r="E17" s="24" t="s">
        <v>21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6" t="s">
        <v>26</v>
      </c>
      <c r="AL17" s="19"/>
      <c r="AM17" s="19"/>
      <c r="AN17" s="24" t="s">
        <v>1</v>
      </c>
      <c r="AO17" s="19"/>
      <c r="AP17" s="19"/>
      <c r="AQ17" s="19"/>
      <c r="AR17" s="17"/>
      <c r="BE17" s="211"/>
      <c r="BS17" s="14" t="s">
        <v>30</v>
      </c>
    </row>
    <row r="18" spans="1:71" s="1" customFormat="1" ht="6.9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E18" s="211"/>
      <c r="BS18" s="14" t="s">
        <v>6</v>
      </c>
    </row>
    <row r="19" spans="1:71" s="1" customFormat="1" ht="12" customHeight="1">
      <c r="B19" s="18"/>
      <c r="C19" s="19"/>
      <c r="D19" s="26" t="s">
        <v>31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6" t="s">
        <v>25</v>
      </c>
      <c r="AL19" s="19"/>
      <c r="AM19" s="19"/>
      <c r="AN19" s="24" t="s">
        <v>1</v>
      </c>
      <c r="AO19" s="19"/>
      <c r="AP19" s="19"/>
      <c r="AQ19" s="19"/>
      <c r="AR19" s="17"/>
      <c r="BE19" s="211"/>
      <c r="BS19" s="14" t="s">
        <v>6</v>
      </c>
    </row>
    <row r="20" spans="1:71" s="1" customFormat="1" ht="18.45" customHeight="1">
      <c r="B20" s="18"/>
      <c r="C20" s="19"/>
      <c r="D20" s="19"/>
      <c r="E20" s="24" t="s">
        <v>21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6" t="s">
        <v>26</v>
      </c>
      <c r="AL20" s="19"/>
      <c r="AM20" s="19"/>
      <c r="AN20" s="24" t="s">
        <v>1</v>
      </c>
      <c r="AO20" s="19"/>
      <c r="AP20" s="19"/>
      <c r="AQ20" s="19"/>
      <c r="AR20" s="17"/>
      <c r="BE20" s="211"/>
      <c r="BS20" s="14" t="s">
        <v>30</v>
      </c>
    </row>
    <row r="21" spans="1:71" s="1" customFormat="1" ht="6.9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E21" s="211"/>
    </row>
    <row r="22" spans="1:71" s="1" customFormat="1" ht="12" customHeight="1">
      <c r="B22" s="18"/>
      <c r="C22" s="19"/>
      <c r="D22" s="26" t="s">
        <v>32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E22" s="211"/>
    </row>
    <row r="23" spans="1:71" s="1" customFormat="1" ht="16.5" customHeight="1">
      <c r="B23" s="18"/>
      <c r="C23" s="19"/>
      <c r="D23" s="19"/>
      <c r="E23" s="218" t="s">
        <v>1</v>
      </c>
      <c r="F23" s="218"/>
      <c r="G23" s="218"/>
      <c r="H23" s="218"/>
      <c r="I23" s="218"/>
      <c r="J23" s="218"/>
      <c r="K23" s="218"/>
      <c r="L23" s="218"/>
      <c r="M23" s="218"/>
      <c r="N23" s="218"/>
      <c r="O23" s="218"/>
      <c r="P23" s="218"/>
      <c r="Q23" s="218"/>
      <c r="R23" s="218"/>
      <c r="S23" s="218"/>
      <c r="T23" s="218"/>
      <c r="U23" s="218"/>
      <c r="V23" s="218"/>
      <c r="W23" s="218"/>
      <c r="X23" s="218"/>
      <c r="Y23" s="218"/>
      <c r="Z23" s="218"/>
      <c r="AA23" s="218"/>
      <c r="AB23" s="218"/>
      <c r="AC23" s="218"/>
      <c r="AD23" s="218"/>
      <c r="AE23" s="218"/>
      <c r="AF23" s="218"/>
      <c r="AG23" s="218"/>
      <c r="AH23" s="218"/>
      <c r="AI23" s="218"/>
      <c r="AJ23" s="218"/>
      <c r="AK23" s="218"/>
      <c r="AL23" s="218"/>
      <c r="AM23" s="218"/>
      <c r="AN23" s="218"/>
      <c r="AO23" s="19"/>
      <c r="AP23" s="19"/>
      <c r="AQ23" s="19"/>
      <c r="AR23" s="17"/>
      <c r="BE23" s="211"/>
    </row>
    <row r="24" spans="1:71" s="1" customFormat="1" ht="6.9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E24" s="211"/>
    </row>
    <row r="25" spans="1:71" s="1" customFormat="1" ht="6.9" customHeight="1">
      <c r="B25" s="18"/>
      <c r="C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19"/>
      <c r="AQ25" s="19"/>
      <c r="AR25" s="17"/>
      <c r="BE25" s="211"/>
    </row>
    <row r="26" spans="1:71" s="2" customFormat="1" ht="25.95" customHeight="1">
      <c r="A26" s="31"/>
      <c r="B26" s="32"/>
      <c r="C26" s="33"/>
      <c r="D26" s="34" t="s">
        <v>33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219">
        <f>ROUND(AG94,2)</f>
        <v>0</v>
      </c>
      <c r="AL26" s="220"/>
      <c r="AM26" s="220"/>
      <c r="AN26" s="220"/>
      <c r="AO26" s="220"/>
      <c r="AP26" s="33"/>
      <c r="AQ26" s="33"/>
      <c r="AR26" s="36"/>
      <c r="BE26" s="211"/>
    </row>
    <row r="27" spans="1:71" s="2" customFormat="1" ht="6.9" customHeight="1">
      <c r="A27" s="31"/>
      <c r="B27" s="32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6"/>
      <c r="BE27" s="211"/>
    </row>
    <row r="28" spans="1:71" s="2" customFormat="1" ht="13.2">
      <c r="A28" s="31"/>
      <c r="B28" s="32"/>
      <c r="C28" s="33"/>
      <c r="D28" s="33"/>
      <c r="E28" s="33"/>
      <c r="F28" s="33"/>
      <c r="G28" s="33"/>
      <c r="H28" s="33"/>
      <c r="I28" s="33"/>
      <c r="J28" s="33"/>
      <c r="K28" s="33"/>
      <c r="L28" s="221" t="s">
        <v>34</v>
      </c>
      <c r="M28" s="221"/>
      <c r="N28" s="221"/>
      <c r="O28" s="221"/>
      <c r="P28" s="221"/>
      <c r="Q28" s="33"/>
      <c r="R28" s="33"/>
      <c r="S28" s="33"/>
      <c r="T28" s="33"/>
      <c r="U28" s="33"/>
      <c r="V28" s="33"/>
      <c r="W28" s="221" t="s">
        <v>35</v>
      </c>
      <c r="X28" s="221"/>
      <c r="Y28" s="221"/>
      <c r="Z28" s="221"/>
      <c r="AA28" s="221"/>
      <c r="AB28" s="221"/>
      <c r="AC28" s="221"/>
      <c r="AD28" s="221"/>
      <c r="AE28" s="221"/>
      <c r="AF28" s="33"/>
      <c r="AG28" s="33"/>
      <c r="AH28" s="33"/>
      <c r="AI28" s="33"/>
      <c r="AJ28" s="33"/>
      <c r="AK28" s="221" t="s">
        <v>36</v>
      </c>
      <c r="AL28" s="221"/>
      <c r="AM28" s="221"/>
      <c r="AN28" s="221"/>
      <c r="AO28" s="221"/>
      <c r="AP28" s="33"/>
      <c r="AQ28" s="33"/>
      <c r="AR28" s="36"/>
      <c r="BE28" s="211"/>
    </row>
    <row r="29" spans="1:71" s="3" customFormat="1" ht="14.4" customHeight="1">
      <c r="B29" s="37"/>
      <c r="C29" s="38"/>
      <c r="D29" s="26" t="s">
        <v>37</v>
      </c>
      <c r="E29" s="38"/>
      <c r="F29" s="26" t="s">
        <v>38</v>
      </c>
      <c r="G29" s="38"/>
      <c r="H29" s="38"/>
      <c r="I29" s="38"/>
      <c r="J29" s="38"/>
      <c r="K29" s="38"/>
      <c r="L29" s="224">
        <v>0.21</v>
      </c>
      <c r="M29" s="223"/>
      <c r="N29" s="223"/>
      <c r="O29" s="223"/>
      <c r="P29" s="223"/>
      <c r="Q29" s="38"/>
      <c r="R29" s="38"/>
      <c r="S29" s="38"/>
      <c r="T29" s="38"/>
      <c r="U29" s="38"/>
      <c r="V29" s="38"/>
      <c r="W29" s="222">
        <f>ROUND(AZ94, 2)</f>
        <v>0</v>
      </c>
      <c r="X29" s="223"/>
      <c r="Y29" s="223"/>
      <c r="Z29" s="223"/>
      <c r="AA29" s="223"/>
      <c r="AB29" s="223"/>
      <c r="AC29" s="223"/>
      <c r="AD29" s="223"/>
      <c r="AE29" s="223"/>
      <c r="AF29" s="38"/>
      <c r="AG29" s="38"/>
      <c r="AH29" s="38"/>
      <c r="AI29" s="38"/>
      <c r="AJ29" s="38"/>
      <c r="AK29" s="222">
        <f>ROUND(AV94, 2)</f>
        <v>0</v>
      </c>
      <c r="AL29" s="223"/>
      <c r="AM29" s="223"/>
      <c r="AN29" s="223"/>
      <c r="AO29" s="223"/>
      <c r="AP29" s="38"/>
      <c r="AQ29" s="38"/>
      <c r="AR29" s="39"/>
      <c r="BE29" s="212"/>
    </row>
    <row r="30" spans="1:71" s="3" customFormat="1" ht="14.4" customHeight="1">
      <c r="B30" s="37"/>
      <c r="C30" s="38"/>
      <c r="D30" s="38"/>
      <c r="E30" s="38"/>
      <c r="F30" s="26" t="s">
        <v>39</v>
      </c>
      <c r="G30" s="38"/>
      <c r="H30" s="38"/>
      <c r="I30" s="38"/>
      <c r="J30" s="38"/>
      <c r="K30" s="38"/>
      <c r="L30" s="224">
        <v>0.12</v>
      </c>
      <c r="M30" s="223"/>
      <c r="N30" s="223"/>
      <c r="O30" s="223"/>
      <c r="P30" s="223"/>
      <c r="Q30" s="38"/>
      <c r="R30" s="38"/>
      <c r="S30" s="38"/>
      <c r="T30" s="38"/>
      <c r="U30" s="38"/>
      <c r="V30" s="38"/>
      <c r="W30" s="222">
        <f>ROUND(BA94, 2)</f>
        <v>0</v>
      </c>
      <c r="X30" s="223"/>
      <c r="Y30" s="223"/>
      <c r="Z30" s="223"/>
      <c r="AA30" s="223"/>
      <c r="AB30" s="223"/>
      <c r="AC30" s="223"/>
      <c r="AD30" s="223"/>
      <c r="AE30" s="223"/>
      <c r="AF30" s="38"/>
      <c r="AG30" s="38"/>
      <c r="AH30" s="38"/>
      <c r="AI30" s="38"/>
      <c r="AJ30" s="38"/>
      <c r="AK30" s="222">
        <f>ROUND(AW94, 2)</f>
        <v>0</v>
      </c>
      <c r="AL30" s="223"/>
      <c r="AM30" s="223"/>
      <c r="AN30" s="223"/>
      <c r="AO30" s="223"/>
      <c r="AP30" s="38"/>
      <c r="AQ30" s="38"/>
      <c r="AR30" s="39"/>
      <c r="BE30" s="212"/>
    </row>
    <row r="31" spans="1:71" s="3" customFormat="1" ht="14.4" hidden="1" customHeight="1">
      <c r="B31" s="37"/>
      <c r="C31" s="38"/>
      <c r="D31" s="38"/>
      <c r="E31" s="38"/>
      <c r="F31" s="26" t="s">
        <v>40</v>
      </c>
      <c r="G31" s="38"/>
      <c r="H31" s="38"/>
      <c r="I31" s="38"/>
      <c r="J31" s="38"/>
      <c r="K31" s="38"/>
      <c r="L31" s="224">
        <v>0.21</v>
      </c>
      <c r="M31" s="223"/>
      <c r="N31" s="223"/>
      <c r="O31" s="223"/>
      <c r="P31" s="223"/>
      <c r="Q31" s="38"/>
      <c r="R31" s="38"/>
      <c r="S31" s="38"/>
      <c r="T31" s="38"/>
      <c r="U31" s="38"/>
      <c r="V31" s="38"/>
      <c r="W31" s="222">
        <f>ROUND(BB94, 2)</f>
        <v>0</v>
      </c>
      <c r="X31" s="223"/>
      <c r="Y31" s="223"/>
      <c r="Z31" s="223"/>
      <c r="AA31" s="223"/>
      <c r="AB31" s="223"/>
      <c r="AC31" s="223"/>
      <c r="AD31" s="223"/>
      <c r="AE31" s="223"/>
      <c r="AF31" s="38"/>
      <c r="AG31" s="38"/>
      <c r="AH31" s="38"/>
      <c r="AI31" s="38"/>
      <c r="AJ31" s="38"/>
      <c r="AK31" s="222">
        <v>0</v>
      </c>
      <c r="AL31" s="223"/>
      <c r="AM31" s="223"/>
      <c r="AN31" s="223"/>
      <c r="AO31" s="223"/>
      <c r="AP31" s="38"/>
      <c r="AQ31" s="38"/>
      <c r="AR31" s="39"/>
      <c r="BE31" s="212"/>
    </row>
    <row r="32" spans="1:71" s="3" customFormat="1" ht="14.4" hidden="1" customHeight="1">
      <c r="B32" s="37"/>
      <c r="C32" s="38"/>
      <c r="D32" s="38"/>
      <c r="E32" s="38"/>
      <c r="F32" s="26" t="s">
        <v>41</v>
      </c>
      <c r="G32" s="38"/>
      <c r="H32" s="38"/>
      <c r="I32" s="38"/>
      <c r="J32" s="38"/>
      <c r="K32" s="38"/>
      <c r="L32" s="224">
        <v>0.12</v>
      </c>
      <c r="M32" s="223"/>
      <c r="N32" s="223"/>
      <c r="O32" s="223"/>
      <c r="P32" s="223"/>
      <c r="Q32" s="38"/>
      <c r="R32" s="38"/>
      <c r="S32" s="38"/>
      <c r="T32" s="38"/>
      <c r="U32" s="38"/>
      <c r="V32" s="38"/>
      <c r="W32" s="222">
        <f>ROUND(BC94, 2)</f>
        <v>0</v>
      </c>
      <c r="X32" s="223"/>
      <c r="Y32" s="223"/>
      <c r="Z32" s="223"/>
      <c r="AA32" s="223"/>
      <c r="AB32" s="223"/>
      <c r="AC32" s="223"/>
      <c r="AD32" s="223"/>
      <c r="AE32" s="223"/>
      <c r="AF32" s="38"/>
      <c r="AG32" s="38"/>
      <c r="AH32" s="38"/>
      <c r="AI32" s="38"/>
      <c r="AJ32" s="38"/>
      <c r="AK32" s="222">
        <v>0</v>
      </c>
      <c r="AL32" s="223"/>
      <c r="AM32" s="223"/>
      <c r="AN32" s="223"/>
      <c r="AO32" s="223"/>
      <c r="AP32" s="38"/>
      <c r="AQ32" s="38"/>
      <c r="AR32" s="39"/>
      <c r="BE32" s="212"/>
    </row>
    <row r="33" spans="1:57" s="3" customFormat="1" ht="14.4" hidden="1" customHeight="1">
      <c r="B33" s="37"/>
      <c r="C33" s="38"/>
      <c r="D33" s="38"/>
      <c r="E33" s="38"/>
      <c r="F33" s="26" t="s">
        <v>42</v>
      </c>
      <c r="G33" s="38"/>
      <c r="H33" s="38"/>
      <c r="I33" s="38"/>
      <c r="J33" s="38"/>
      <c r="K33" s="38"/>
      <c r="L33" s="224">
        <v>0</v>
      </c>
      <c r="M33" s="223"/>
      <c r="N33" s="223"/>
      <c r="O33" s="223"/>
      <c r="P33" s="223"/>
      <c r="Q33" s="38"/>
      <c r="R33" s="38"/>
      <c r="S33" s="38"/>
      <c r="T33" s="38"/>
      <c r="U33" s="38"/>
      <c r="V33" s="38"/>
      <c r="W33" s="222">
        <f>ROUND(BD94, 2)</f>
        <v>0</v>
      </c>
      <c r="X33" s="223"/>
      <c r="Y33" s="223"/>
      <c r="Z33" s="223"/>
      <c r="AA33" s="223"/>
      <c r="AB33" s="223"/>
      <c r="AC33" s="223"/>
      <c r="AD33" s="223"/>
      <c r="AE33" s="223"/>
      <c r="AF33" s="38"/>
      <c r="AG33" s="38"/>
      <c r="AH33" s="38"/>
      <c r="AI33" s="38"/>
      <c r="AJ33" s="38"/>
      <c r="AK33" s="222">
        <v>0</v>
      </c>
      <c r="AL33" s="223"/>
      <c r="AM33" s="223"/>
      <c r="AN33" s="223"/>
      <c r="AO33" s="223"/>
      <c r="AP33" s="38"/>
      <c r="AQ33" s="38"/>
      <c r="AR33" s="39"/>
      <c r="BE33" s="212"/>
    </row>
    <row r="34" spans="1:57" s="2" customFormat="1" ht="6.9" customHeight="1">
      <c r="A34" s="31"/>
      <c r="B34" s="32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6"/>
      <c r="BE34" s="211"/>
    </row>
    <row r="35" spans="1:57" s="2" customFormat="1" ht="25.95" customHeight="1">
      <c r="A35" s="31"/>
      <c r="B35" s="32"/>
      <c r="C35" s="40"/>
      <c r="D35" s="41" t="s">
        <v>43</v>
      </c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3" t="s">
        <v>44</v>
      </c>
      <c r="U35" s="42"/>
      <c r="V35" s="42"/>
      <c r="W35" s="42"/>
      <c r="X35" s="225" t="s">
        <v>45</v>
      </c>
      <c r="Y35" s="226"/>
      <c r="Z35" s="226"/>
      <c r="AA35" s="226"/>
      <c r="AB35" s="226"/>
      <c r="AC35" s="42"/>
      <c r="AD35" s="42"/>
      <c r="AE35" s="42"/>
      <c r="AF35" s="42"/>
      <c r="AG35" s="42"/>
      <c r="AH35" s="42"/>
      <c r="AI35" s="42"/>
      <c r="AJ35" s="42"/>
      <c r="AK35" s="227">
        <f>SUM(AK26:AK33)</f>
        <v>0</v>
      </c>
      <c r="AL35" s="226"/>
      <c r="AM35" s="226"/>
      <c r="AN35" s="226"/>
      <c r="AO35" s="228"/>
      <c r="AP35" s="40"/>
      <c r="AQ35" s="40"/>
      <c r="AR35" s="36"/>
      <c r="BE35" s="31"/>
    </row>
    <row r="36" spans="1:57" s="2" customFormat="1" ht="6.9" customHeight="1">
      <c r="A36" s="31"/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6"/>
      <c r="BE36" s="31"/>
    </row>
    <row r="37" spans="1:57" s="2" customFormat="1" ht="14.4" customHeight="1">
      <c r="A37" s="31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6"/>
      <c r="BE37" s="31"/>
    </row>
    <row r="38" spans="1:57" s="1" customFormat="1" ht="14.4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pans="1:57" s="1" customFormat="1" ht="14.4" customHeigh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pans="1:57" s="1" customFormat="1" ht="14.4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pans="1:57" s="1" customFormat="1" ht="14.4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pans="1:57" s="1" customFormat="1" ht="14.4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pans="1:57" s="1" customFormat="1" ht="14.4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pans="1:57" s="1" customFormat="1" ht="14.4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pans="1:57" s="1" customFormat="1" ht="14.4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pans="1:57" s="1" customFormat="1" ht="14.4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pans="1:57" s="1" customFormat="1" ht="14.4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pans="1:57" s="1" customFormat="1" ht="14.4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pans="1:57" s="2" customFormat="1" ht="14.4" customHeight="1">
      <c r="B49" s="44"/>
      <c r="C49" s="45"/>
      <c r="D49" s="46" t="s">
        <v>46</v>
      </c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6" t="s">
        <v>47</v>
      </c>
      <c r="AI49" s="47"/>
      <c r="AJ49" s="47"/>
      <c r="AK49" s="47"/>
      <c r="AL49" s="47"/>
      <c r="AM49" s="47"/>
      <c r="AN49" s="47"/>
      <c r="AO49" s="47"/>
      <c r="AP49" s="45"/>
      <c r="AQ49" s="45"/>
      <c r="AR49" s="48"/>
    </row>
    <row r="50" spans="1:57" ht="10.199999999999999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 spans="1:57" ht="10.199999999999999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 spans="1:57" ht="10.199999999999999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 spans="1:57" ht="10.199999999999999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 spans="1:57" ht="10.199999999999999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 spans="1:57" ht="10.199999999999999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 spans="1:57" ht="10.199999999999999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 spans="1:57" ht="10.199999999999999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 spans="1:57" ht="10.199999999999999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 spans="1:57" ht="10.199999999999999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pans="1:57" s="2" customFormat="1" ht="13.2">
      <c r="A60" s="31"/>
      <c r="B60" s="32"/>
      <c r="C60" s="33"/>
      <c r="D60" s="49" t="s">
        <v>48</v>
      </c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49" t="s">
        <v>49</v>
      </c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49" t="s">
        <v>48</v>
      </c>
      <c r="AI60" s="35"/>
      <c r="AJ60" s="35"/>
      <c r="AK60" s="35"/>
      <c r="AL60" s="35"/>
      <c r="AM60" s="49" t="s">
        <v>49</v>
      </c>
      <c r="AN60" s="35"/>
      <c r="AO60" s="35"/>
      <c r="AP60" s="33"/>
      <c r="AQ60" s="33"/>
      <c r="AR60" s="36"/>
      <c r="BE60" s="31"/>
    </row>
    <row r="61" spans="1:57" ht="10.199999999999999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 spans="1:57" ht="10.199999999999999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 spans="1:57" ht="10.199999999999999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pans="1:57" s="2" customFormat="1" ht="13.2">
      <c r="A64" s="31"/>
      <c r="B64" s="32"/>
      <c r="C64" s="33"/>
      <c r="D64" s="46" t="s">
        <v>50</v>
      </c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46" t="s">
        <v>51</v>
      </c>
      <c r="AI64" s="50"/>
      <c r="AJ64" s="50"/>
      <c r="AK64" s="50"/>
      <c r="AL64" s="50"/>
      <c r="AM64" s="50"/>
      <c r="AN64" s="50"/>
      <c r="AO64" s="50"/>
      <c r="AP64" s="33"/>
      <c r="AQ64" s="33"/>
      <c r="AR64" s="36"/>
      <c r="BE64" s="31"/>
    </row>
    <row r="65" spans="1:57" ht="10.199999999999999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 spans="1:57" ht="10.199999999999999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 spans="1:57" ht="10.199999999999999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 spans="1:57" ht="10.199999999999999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 spans="1:57" ht="10.199999999999999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 spans="1:57" ht="10.199999999999999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 spans="1:57" ht="10.199999999999999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 spans="1:57" ht="10.199999999999999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 spans="1:57" ht="10.199999999999999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 spans="1:57" ht="10.199999999999999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pans="1:57" s="2" customFormat="1" ht="13.2">
      <c r="A75" s="31"/>
      <c r="B75" s="32"/>
      <c r="C75" s="33"/>
      <c r="D75" s="49" t="s">
        <v>48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49" t="s">
        <v>49</v>
      </c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49" t="s">
        <v>48</v>
      </c>
      <c r="AI75" s="35"/>
      <c r="AJ75" s="35"/>
      <c r="AK75" s="35"/>
      <c r="AL75" s="35"/>
      <c r="AM75" s="49" t="s">
        <v>49</v>
      </c>
      <c r="AN75" s="35"/>
      <c r="AO75" s="35"/>
      <c r="AP75" s="33"/>
      <c r="AQ75" s="33"/>
      <c r="AR75" s="36"/>
      <c r="BE75" s="31"/>
    </row>
    <row r="76" spans="1:57" s="2" customFormat="1" ht="10.199999999999999">
      <c r="A76" s="31"/>
      <c r="B76" s="32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6"/>
      <c r="BE76" s="31"/>
    </row>
    <row r="77" spans="1:57" s="2" customFormat="1" ht="6.9" customHeight="1">
      <c r="A77" s="31"/>
      <c r="B77" s="51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2"/>
      <c r="AO77" s="52"/>
      <c r="AP77" s="52"/>
      <c r="AQ77" s="52"/>
      <c r="AR77" s="36"/>
      <c r="BE77" s="31"/>
    </row>
    <row r="81" spans="1:91" s="2" customFormat="1" ht="6.9" customHeight="1">
      <c r="A81" s="31"/>
      <c r="B81" s="53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36"/>
      <c r="BE81" s="31"/>
    </row>
    <row r="82" spans="1:91" s="2" customFormat="1" ht="24.9" customHeight="1">
      <c r="A82" s="31"/>
      <c r="B82" s="32"/>
      <c r="C82" s="20" t="s">
        <v>52</v>
      </c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6"/>
      <c r="BE82" s="31"/>
    </row>
    <row r="83" spans="1:91" s="2" customFormat="1" ht="6.9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6"/>
      <c r="BE83" s="31"/>
    </row>
    <row r="84" spans="1:91" s="4" customFormat="1" ht="12" customHeight="1">
      <c r="B84" s="55"/>
      <c r="C84" s="26" t="s">
        <v>13</v>
      </c>
      <c r="D84" s="56"/>
      <c r="E84" s="56"/>
      <c r="F84" s="56"/>
      <c r="G84" s="56"/>
      <c r="H84" s="56"/>
      <c r="I84" s="56"/>
      <c r="J84" s="56"/>
      <c r="K84" s="56"/>
      <c r="L84" s="56" t="str">
        <f>K5</f>
        <v>IMPORT</v>
      </c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  <c r="AE84" s="56"/>
      <c r="AF84" s="56"/>
      <c r="AG84" s="56"/>
      <c r="AH84" s="56"/>
      <c r="AI84" s="56"/>
      <c r="AJ84" s="56"/>
      <c r="AK84" s="56"/>
      <c r="AL84" s="56"/>
      <c r="AM84" s="56"/>
      <c r="AN84" s="56"/>
      <c r="AO84" s="56"/>
      <c r="AP84" s="56"/>
      <c r="AQ84" s="56"/>
      <c r="AR84" s="57"/>
    </row>
    <row r="85" spans="1:91" s="5" customFormat="1" ht="36.9" customHeight="1">
      <c r="B85" s="58"/>
      <c r="C85" s="59" t="s">
        <v>16</v>
      </c>
      <c r="D85" s="60"/>
      <c r="E85" s="60"/>
      <c r="F85" s="60"/>
      <c r="G85" s="60"/>
      <c r="H85" s="60"/>
      <c r="I85" s="60"/>
      <c r="J85" s="60"/>
      <c r="K85" s="60"/>
      <c r="L85" s="229" t="str">
        <f>K6</f>
        <v>R22_KB</v>
      </c>
      <c r="M85" s="230"/>
      <c r="N85" s="230"/>
      <c r="O85" s="230"/>
      <c r="P85" s="230"/>
      <c r="Q85" s="230"/>
      <c r="R85" s="230"/>
      <c r="S85" s="230"/>
      <c r="T85" s="230"/>
      <c r="U85" s="230"/>
      <c r="V85" s="230"/>
      <c r="W85" s="230"/>
      <c r="X85" s="230"/>
      <c r="Y85" s="230"/>
      <c r="Z85" s="230"/>
      <c r="AA85" s="230"/>
      <c r="AB85" s="230"/>
      <c r="AC85" s="230"/>
      <c r="AD85" s="230"/>
      <c r="AE85" s="230"/>
      <c r="AF85" s="230"/>
      <c r="AG85" s="230"/>
      <c r="AH85" s="230"/>
      <c r="AI85" s="230"/>
      <c r="AJ85" s="230"/>
      <c r="AK85" s="230"/>
      <c r="AL85" s="230"/>
      <c r="AM85" s="230"/>
      <c r="AN85" s="230"/>
      <c r="AO85" s="230"/>
      <c r="AP85" s="60"/>
      <c r="AQ85" s="60"/>
      <c r="AR85" s="61"/>
    </row>
    <row r="86" spans="1:91" s="2" customFormat="1" ht="6.9" customHeight="1">
      <c r="A86" s="31"/>
      <c r="B86" s="32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6"/>
      <c r="BE86" s="31"/>
    </row>
    <row r="87" spans="1:91" s="2" customFormat="1" ht="12" customHeight="1">
      <c r="A87" s="31"/>
      <c r="B87" s="32"/>
      <c r="C87" s="26" t="s">
        <v>20</v>
      </c>
      <c r="D87" s="33"/>
      <c r="E87" s="33"/>
      <c r="F87" s="33"/>
      <c r="G87" s="33"/>
      <c r="H87" s="33"/>
      <c r="I87" s="33"/>
      <c r="J87" s="33"/>
      <c r="K87" s="33"/>
      <c r="L87" s="62" t="str">
        <f>IF(K8="","",K8)</f>
        <v xml:space="preserve"> </v>
      </c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26" t="s">
        <v>22</v>
      </c>
      <c r="AJ87" s="33"/>
      <c r="AK87" s="33"/>
      <c r="AL87" s="33"/>
      <c r="AM87" s="231" t="str">
        <f>IF(AN8= "","",AN8)</f>
        <v>4. 3. 2024</v>
      </c>
      <c r="AN87" s="231"/>
      <c r="AO87" s="33"/>
      <c r="AP87" s="33"/>
      <c r="AQ87" s="33"/>
      <c r="AR87" s="36"/>
      <c r="BE87" s="31"/>
    </row>
    <row r="88" spans="1:91" s="2" customFormat="1" ht="6.9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6"/>
      <c r="BE88" s="31"/>
    </row>
    <row r="89" spans="1:91" s="2" customFormat="1" ht="15.15" customHeight="1">
      <c r="A89" s="31"/>
      <c r="B89" s="32"/>
      <c r="C89" s="26" t="s">
        <v>24</v>
      </c>
      <c r="D89" s="33"/>
      <c r="E89" s="33"/>
      <c r="F89" s="33"/>
      <c r="G89" s="33"/>
      <c r="H89" s="33"/>
      <c r="I89" s="33"/>
      <c r="J89" s="33"/>
      <c r="K89" s="33"/>
      <c r="L89" s="56" t="str">
        <f>IF(E11= "","",E11)</f>
        <v xml:space="preserve"> </v>
      </c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26" t="s">
        <v>29</v>
      </c>
      <c r="AJ89" s="33"/>
      <c r="AK89" s="33"/>
      <c r="AL89" s="33"/>
      <c r="AM89" s="232" t="str">
        <f>IF(E17="","",E17)</f>
        <v xml:space="preserve"> </v>
      </c>
      <c r="AN89" s="233"/>
      <c r="AO89" s="233"/>
      <c r="AP89" s="233"/>
      <c r="AQ89" s="33"/>
      <c r="AR89" s="36"/>
      <c r="AS89" s="234" t="s">
        <v>53</v>
      </c>
      <c r="AT89" s="235"/>
      <c r="AU89" s="64"/>
      <c r="AV89" s="64"/>
      <c r="AW89" s="64"/>
      <c r="AX89" s="64"/>
      <c r="AY89" s="64"/>
      <c r="AZ89" s="64"/>
      <c r="BA89" s="64"/>
      <c r="BB89" s="64"/>
      <c r="BC89" s="64"/>
      <c r="BD89" s="65"/>
      <c r="BE89" s="31"/>
    </row>
    <row r="90" spans="1:91" s="2" customFormat="1" ht="15.15" customHeight="1">
      <c r="A90" s="31"/>
      <c r="B90" s="32"/>
      <c r="C90" s="26" t="s">
        <v>27</v>
      </c>
      <c r="D90" s="33"/>
      <c r="E90" s="33"/>
      <c r="F90" s="33"/>
      <c r="G90" s="33"/>
      <c r="H90" s="33"/>
      <c r="I90" s="33"/>
      <c r="J90" s="33"/>
      <c r="K90" s="33"/>
      <c r="L90" s="56" t="str">
        <f>IF(E14= "Vyplň údaj","",E14)</f>
        <v/>
      </c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26" t="s">
        <v>31</v>
      </c>
      <c r="AJ90" s="33"/>
      <c r="AK90" s="33"/>
      <c r="AL90" s="33"/>
      <c r="AM90" s="232" t="str">
        <f>IF(E20="","",E20)</f>
        <v xml:space="preserve"> </v>
      </c>
      <c r="AN90" s="233"/>
      <c r="AO90" s="233"/>
      <c r="AP90" s="233"/>
      <c r="AQ90" s="33"/>
      <c r="AR90" s="36"/>
      <c r="AS90" s="236"/>
      <c r="AT90" s="237"/>
      <c r="AU90" s="66"/>
      <c r="AV90" s="66"/>
      <c r="AW90" s="66"/>
      <c r="AX90" s="66"/>
      <c r="AY90" s="66"/>
      <c r="AZ90" s="66"/>
      <c r="BA90" s="66"/>
      <c r="BB90" s="66"/>
      <c r="BC90" s="66"/>
      <c r="BD90" s="67"/>
      <c r="BE90" s="31"/>
    </row>
    <row r="91" spans="1:91" s="2" customFormat="1" ht="10.8" customHeight="1">
      <c r="A91" s="31"/>
      <c r="B91" s="32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6"/>
      <c r="AS91" s="238"/>
      <c r="AT91" s="239"/>
      <c r="AU91" s="68"/>
      <c r="AV91" s="68"/>
      <c r="AW91" s="68"/>
      <c r="AX91" s="68"/>
      <c r="AY91" s="68"/>
      <c r="AZ91" s="68"/>
      <c r="BA91" s="68"/>
      <c r="BB91" s="68"/>
      <c r="BC91" s="68"/>
      <c r="BD91" s="69"/>
      <c r="BE91" s="31"/>
    </row>
    <row r="92" spans="1:91" s="2" customFormat="1" ht="29.25" customHeight="1">
      <c r="A92" s="31"/>
      <c r="B92" s="32"/>
      <c r="C92" s="240" t="s">
        <v>54</v>
      </c>
      <c r="D92" s="241"/>
      <c r="E92" s="241"/>
      <c r="F92" s="241"/>
      <c r="G92" s="241"/>
      <c r="H92" s="70"/>
      <c r="I92" s="242" t="s">
        <v>55</v>
      </c>
      <c r="J92" s="241"/>
      <c r="K92" s="241"/>
      <c r="L92" s="241"/>
      <c r="M92" s="241"/>
      <c r="N92" s="241"/>
      <c r="O92" s="241"/>
      <c r="P92" s="241"/>
      <c r="Q92" s="241"/>
      <c r="R92" s="241"/>
      <c r="S92" s="241"/>
      <c r="T92" s="241"/>
      <c r="U92" s="241"/>
      <c r="V92" s="241"/>
      <c r="W92" s="241"/>
      <c r="X92" s="241"/>
      <c r="Y92" s="241"/>
      <c r="Z92" s="241"/>
      <c r="AA92" s="241"/>
      <c r="AB92" s="241"/>
      <c r="AC92" s="241"/>
      <c r="AD92" s="241"/>
      <c r="AE92" s="241"/>
      <c r="AF92" s="241"/>
      <c r="AG92" s="243" t="s">
        <v>56</v>
      </c>
      <c r="AH92" s="241"/>
      <c r="AI92" s="241"/>
      <c r="AJ92" s="241"/>
      <c r="AK92" s="241"/>
      <c r="AL92" s="241"/>
      <c r="AM92" s="241"/>
      <c r="AN92" s="242" t="s">
        <v>57</v>
      </c>
      <c r="AO92" s="241"/>
      <c r="AP92" s="244"/>
      <c r="AQ92" s="71" t="s">
        <v>58</v>
      </c>
      <c r="AR92" s="36"/>
      <c r="AS92" s="72" t="s">
        <v>59</v>
      </c>
      <c r="AT92" s="73" t="s">
        <v>60</v>
      </c>
      <c r="AU92" s="73" t="s">
        <v>61</v>
      </c>
      <c r="AV92" s="73" t="s">
        <v>62</v>
      </c>
      <c r="AW92" s="73" t="s">
        <v>63</v>
      </c>
      <c r="AX92" s="73" t="s">
        <v>64</v>
      </c>
      <c r="AY92" s="73" t="s">
        <v>65</v>
      </c>
      <c r="AZ92" s="73" t="s">
        <v>66</v>
      </c>
      <c r="BA92" s="73" t="s">
        <v>67</v>
      </c>
      <c r="BB92" s="73" t="s">
        <v>68</v>
      </c>
      <c r="BC92" s="73" t="s">
        <v>69</v>
      </c>
      <c r="BD92" s="74" t="s">
        <v>70</v>
      </c>
      <c r="BE92" s="31"/>
    </row>
    <row r="93" spans="1:91" s="2" customFormat="1" ht="10.8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6"/>
      <c r="AS93" s="75"/>
      <c r="AT93" s="76"/>
      <c r="AU93" s="76"/>
      <c r="AV93" s="76"/>
      <c r="AW93" s="76"/>
      <c r="AX93" s="76"/>
      <c r="AY93" s="76"/>
      <c r="AZ93" s="76"/>
      <c r="BA93" s="76"/>
      <c r="BB93" s="76"/>
      <c r="BC93" s="76"/>
      <c r="BD93" s="77"/>
      <c r="BE93" s="31"/>
    </row>
    <row r="94" spans="1:91" s="6" customFormat="1" ht="32.4" customHeight="1">
      <c r="B94" s="78"/>
      <c r="C94" s="79" t="s">
        <v>71</v>
      </c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248">
        <f>ROUND(AG95,2)</f>
        <v>0</v>
      </c>
      <c r="AH94" s="248"/>
      <c r="AI94" s="248"/>
      <c r="AJ94" s="248"/>
      <c r="AK94" s="248"/>
      <c r="AL94" s="248"/>
      <c r="AM94" s="248"/>
      <c r="AN94" s="249">
        <f>SUM(AG94,AT94)</f>
        <v>0</v>
      </c>
      <c r="AO94" s="249"/>
      <c r="AP94" s="249"/>
      <c r="AQ94" s="82" t="s">
        <v>1</v>
      </c>
      <c r="AR94" s="83"/>
      <c r="AS94" s="84">
        <f>ROUND(AS95,2)</f>
        <v>0</v>
      </c>
      <c r="AT94" s="85">
        <f>ROUND(SUM(AV94:AW94),2)</f>
        <v>0</v>
      </c>
      <c r="AU94" s="86">
        <f>ROUND(AU95,5)</f>
        <v>0</v>
      </c>
      <c r="AV94" s="85">
        <f>ROUND(AZ94*L29,2)</f>
        <v>0</v>
      </c>
      <c r="AW94" s="85">
        <f>ROUND(BA94*L30,2)</f>
        <v>0</v>
      </c>
      <c r="AX94" s="85">
        <f>ROUND(BB94*L29,2)</f>
        <v>0</v>
      </c>
      <c r="AY94" s="85">
        <f>ROUND(BC94*L30,2)</f>
        <v>0</v>
      </c>
      <c r="AZ94" s="85">
        <f>ROUND(AZ95,2)</f>
        <v>0</v>
      </c>
      <c r="BA94" s="85">
        <f>ROUND(BA95,2)</f>
        <v>0</v>
      </c>
      <c r="BB94" s="85">
        <f>ROUND(BB95,2)</f>
        <v>0</v>
      </c>
      <c r="BC94" s="85">
        <f>ROUND(BC95,2)</f>
        <v>0</v>
      </c>
      <c r="BD94" s="87">
        <f>ROUND(BD95,2)</f>
        <v>0</v>
      </c>
      <c r="BS94" s="88" t="s">
        <v>72</v>
      </c>
      <c r="BT94" s="88" t="s">
        <v>73</v>
      </c>
      <c r="BU94" s="89" t="s">
        <v>74</v>
      </c>
      <c r="BV94" s="88" t="s">
        <v>14</v>
      </c>
      <c r="BW94" s="88" t="s">
        <v>5</v>
      </c>
      <c r="BX94" s="88" t="s">
        <v>75</v>
      </c>
      <c r="CL94" s="88" t="s">
        <v>1</v>
      </c>
    </row>
    <row r="95" spans="1:91" s="7" customFormat="1" ht="37.5" customHeight="1">
      <c r="A95" s="90" t="s">
        <v>76</v>
      </c>
      <c r="B95" s="91"/>
      <c r="C95" s="92"/>
      <c r="D95" s="247" t="s">
        <v>77</v>
      </c>
      <c r="E95" s="247"/>
      <c r="F95" s="247"/>
      <c r="G95" s="247"/>
      <c r="H95" s="247"/>
      <c r="I95" s="93"/>
      <c r="J95" s="247" t="s">
        <v>78</v>
      </c>
      <c r="K95" s="247"/>
      <c r="L95" s="247"/>
      <c r="M95" s="247"/>
      <c r="N95" s="247"/>
      <c r="O95" s="247"/>
      <c r="P95" s="247"/>
      <c r="Q95" s="247"/>
      <c r="R95" s="247"/>
      <c r="S95" s="247"/>
      <c r="T95" s="247"/>
      <c r="U95" s="247"/>
      <c r="V95" s="247"/>
      <c r="W95" s="247"/>
      <c r="X95" s="247"/>
      <c r="Y95" s="247"/>
      <c r="Z95" s="247"/>
      <c r="AA95" s="247"/>
      <c r="AB95" s="247"/>
      <c r="AC95" s="247"/>
      <c r="AD95" s="247"/>
      <c r="AE95" s="247"/>
      <c r="AF95" s="247"/>
      <c r="AG95" s="245">
        <f>'MR5 Krásné Březno - PS 01...'!J30</f>
        <v>0</v>
      </c>
      <c r="AH95" s="246"/>
      <c r="AI95" s="246"/>
      <c r="AJ95" s="246"/>
      <c r="AK95" s="246"/>
      <c r="AL95" s="246"/>
      <c r="AM95" s="246"/>
      <c r="AN95" s="245">
        <f>SUM(AG95,AT95)</f>
        <v>0</v>
      </c>
      <c r="AO95" s="246"/>
      <c r="AP95" s="246"/>
      <c r="AQ95" s="94" t="s">
        <v>79</v>
      </c>
      <c r="AR95" s="95"/>
      <c r="AS95" s="96">
        <v>0</v>
      </c>
      <c r="AT95" s="97">
        <f>ROUND(SUM(AV95:AW95),2)</f>
        <v>0</v>
      </c>
      <c r="AU95" s="98">
        <f>'MR5 Krásné Březno - PS 01...'!P139</f>
        <v>0</v>
      </c>
      <c r="AV95" s="97">
        <f>'MR5 Krásné Březno - PS 01...'!J33</f>
        <v>0</v>
      </c>
      <c r="AW95" s="97">
        <f>'MR5 Krásné Březno - PS 01...'!J34</f>
        <v>0</v>
      </c>
      <c r="AX95" s="97">
        <f>'MR5 Krásné Březno - PS 01...'!J35</f>
        <v>0</v>
      </c>
      <c r="AY95" s="97">
        <f>'MR5 Krásné Březno - PS 01...'!J36</f>
        <v>0</v>
      </c>
      <c r="AZ95" s="97">
        <f>'MR5 Krásné Březno - PS 01...'!F33</f>
        <v>0</v>
      </c>
      <c r="BA95" s="97">
        <f>'MR5 Krásné Březno - PS 01...'!F34</f>
        <v>0</v>
      </c>
      <c r="BB95" s="97">
        <f>'MR5 Krásné Březno - PS 01...'!F35</f>
        <v>0</v>
      </c>
      <c r="BC95" s="97">
        <f>'MR5 Krásné Březno - PS 01...'!F36</f>
        <v>0</v>
      </c>
      <c r="BD95" s="99">
        <f>'MR5 Krásné Březno - PS 01...'!F37</f>
        <v>0</v>
      </c>
      <c r="BT95" s="100" t="s">
        <v>80</v>
      </c>
      <c r="BV95" s="100" t="s">
        <v>14</v>
      </c>
      <c r="BW95" s="100" t="s">
        <v>81</v>
      </c>
      <c r="BX95" s="100" t="s">
        <v>5</v>
      </c>
      <c r="CL95" s="100" t="s">
        <v>1</v>
      </c>
      <c r="CM95" s="100" t="s">
        <v>82</v>
      </c>
    </row>
    <row r="96" spans="1:91" s="2" customFormat="1" ht="30" customHeight="1">
      <c r="A96" s="31"/>
      <c r="B96" s="32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6"/>
      <c r="AS96" s="31"/>
      <c r="AT96" s="31"/>
      <c r="AU96" s="31"/>
      <c r="AV96" s="31"/>
      <c r="AW96" s="31"/>
      <c r="AX96" s="31"/>
      <c r="AY96" s="31"/>
      <c r="AZ96" s="31"/>
      <c r="BA96" s="31"/>
      <c r="BB96" s="31"/>
      <c r="BC96" s="31"/>
      <c r="BD96" s="31"/>
      <c r="BE96" s="31"/>
    </row>
    <row r="97" spans="1:57" s="2" customFormat="1" ht="6.9" customHeight="1">
      <c r="A97" s="31"/>
      <c r="B97" s="51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52"/>
      <c r="AP97" s="52"/>
      <c r="AQ97" s="52"/>
      <c r="AR97" s="36"/>
      <c r="AS97" s="31"/>
      <c r="AT97" s="31"/>
      <c r="AU97" s="31"/>
      <c r="AV97" s="31"/>
      <c r="AW97" s="31"/>
      <c r="AX97" s="31"/>
      <c r="AY97" s="31"/>
      <c r="AZ97" s="31"/>
      <c r="BA97" s="31"/>
      <c r="BB97" s="31"/>
      <c r="BC97" s="31"/>
      <c r="BD97" s="31"/>
      <c r="BE97" s="31"/>
    </row>
  </sheetData>
  <sheetProtection algorithmName="SHA-512" hashValue="BP3I2kyOqEHG+vNq79xbjotmPBqZuoY3mL0Adq83ZYvUNiCyDfAMki5LpjD0qRqHgR4rZHGkjIqXJGriiVLBkQ==" saltValue="vdc8EaV8IVkjkXMPaaqEe6+3V6hJf/ehaE5vpBG1ZsZjVTkD2JUVFmFtackixkDXJI8inJ/tT40PufagZ52qhA==" spinCount="100000" sheet="1" objects="1" scenarios="1" formatColumns="0" formatRows="0"/>
  <mergeCells count="42">
    <mergeCell ref="AR2:BE2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MR5 Krásné Březno - PS 01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55"/>
  <sheetViews>
    <sheetView showGridLines="0" tabSelected="1" workbookViewId="0"/>
  </sheetViews>
  <sheetFormatPr defaultRowHeight="14.4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AT2" s="14" t="s">
        <v>81</v>
      </c>
    </row>
    <row r="3" spans="1:46" s="1" customFormat="1" ht="6.9" customHeight="1">
      <c r="B3" s="101"/>
      <c r="C3" s="102"/>
      <c r="D3" s="102"/>
      <c r="E3" s="102"/>
      <c r="F3" s="102"/>
      <c r="G3" s="102"/>
      <c r="H3" s="102"/>
      <c r="I3" s="102"/>
      <c r="J3" s="102"/>
      <c r="K3" s="102"/>
      <c r="L3" s="17"/>
      <c r="AT3" s="14" t="s">
        <v>82</v>
      </c>
    </row>
    <row r="4" spans="1:46" s="1" customFormat="1" ht="24.9" customHeight="1">
      <c r="B4" s="17"/>
      <c r="D4" s="103" t="s">
        <v>83</v>
      </c>
      <c r="L4" s="17"/>
      <c r="M4" s="104" t="s">
        <v>10</v>
      </c>
      <c r="AT4" s="14" t="s">
        <v>4</v>
      </c>
    </row>
    <row r="5" spans="1:46" s="1" customFormat="1" ht="6.9" customHeight="1">
      <c r="B5" s="17"/>
      <c r="L5" s="17"/>
    </row>
    <row r="6" spans="1:46" s="1" customFormat="1" ht="12" customHeight="1">
      <c r="B6" s="17"/>
      <c r="D6" s="105" t="s">
        <v>16</v>
      </c>
      <c r="L6" s="17"/>
    </row>
    <row r="7" spans="1:46" s="1" customFormat="1" ht="16.5" customHeight="1">
      <c r="B7" s="17"/>
      <c r="E7" s="251" t="str">
        <f>'Rekapitulace stavby'!K6</f>
        <v>R22_KB</v>
      </c>
      <c r="F7" s="252"/>
      <c r="G7" s="252"/>
      <c r="H7" s="252"/>
      <c r="L7" s="17"/>
    </row>
    <row r="8" spans="1:46" s="2" customFormat="1" ht="12" customHeight="1">
      <c r="A8" s="31"/>
      <c r="B8" s="36"/>
      <c r="C8" s="31"/>
      <c r="D8" s="105" t="s">
        <v>84</v>
      </c>
      <c r="E8" s="31"/>
      <c r="F8" s="31"/>
      <c r="G8" s="31"/>
      <c r="H8" s="31"/>
      <c r="I8" s="31"/>
      <c r="J8" s="31"/>
      <c r="K8" s="31"/>
      <c r="L8" s="48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6"/>
      <c r="C9" s="31"/>
      <c r="D9" s="31"/>
      <c r="E9" s="253" t="s">
        <v>85</v>
      </c>
      <c r="F9" s="254"/>
      <c r="G9" s="254"/>
      <c r="H9" s="254"/>
      <c r="I9" s="31"/>
      <c r="J9" s="31"/>
      <c r="K9" s="31"/>
      <c r="L9" s="48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 ht="10.199999999999999">
      <c r="A10" s="31"/>
      <c r="B10" s="36"/>
      <c r="C10" s="31"/>
      <c r="D10" s="31"/>
      <c r="E10" s="31"/>
      <c r="F10" s="31"/>
      <c r="G10" s="31"/>
      <c r="H10" s="31"/>
      <c r="I10" s="31"/>
      <c r="J10" s="31"/>
      <c r="K10" s="31"/>
      <c r="L10" s="48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6"/>
      <c r="C11" s="31"/>
      <c r="D11" s="105" t="s">
        <v>18</v>
      </c>
      <c r="E11" s="31"/>
      <c r="F11" s="106" t="s">
        <v>1</v>
      </c>
      <c r="G11" s="31"/>
      <c r="H11" s="31"/>
      <c r="I11" s="105" t="s">
        <v>19</v>
      </c>
      <c r="J11" s="106" t="s">
        <v>1</v>
      </c>
      <c r="K11" s="31"/>
      <c r="L11" s="48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6"/>
      <c r="C12" s="31"/>
      <c r="D12" s="105" t="s">
        <v>20</v>
      </c>
      <c r="E12" s="31"/>
      <c r="F12" s="106" t="s">
        <v>21</v>
      </c>
      <c r="G12" s="31"/>
      <c r="H12" s="31"/>
      <c r="I12" s="105" t="s">
        <v>22</v>
      </c>
      <c r="J12" s="107" t="str">
        <f>'Rekapitulace stavby'!AN8</f>
        <v>4. 3. 2024</v>
      </c>
      <c r="K12" s="31"/>
      <c r="L12" s="48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8" customHeight="1">
      <c r="A13" s="31"/>
      <c r="B13" s="36"/>
      <c r="C13" s="31"/>
      <c r="D13" s="31"/>
      <c r="E13" s="31"/>
      <c r="F13" s="31"/>
      <c r="G13" s="31"/>
      <c r="H13" s="31"/>
      <c r="I13" s="31"/>
      <c r="J13" s="31"/>
      <c r="K13" s="31"/>
      <c r="L13" s="48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6"/>
      <c r="C14" s="31"/>
      <c r="D14" s="105" t="s">
        <v>24</v>
      </c>
      <c r="E14" s="31"/>
      <c r="F14" s="31"/>
      <c r="G14" s="31"/>
      <c r="H14" s="31"/>
      <c r="I14" s="105" t="s">
        <v>25</v>
      </c>
      <c r="J14" s="106" t="str">
        <f>IF('Rekapitulace stavby'!AN10="","",'Rekapitulace stavby'!AN10)</f>
        <v/>
      </c>
      <c r="K14" s="31"/>
      <c r="L14" s="48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6"/>
      <c r="C15" s="31"/>
      <c r="D15" s="31"/>
      <c r="E15" s="106" t="str">
        <f>IF('Rekapitulace stavby'!E11="","",'Rekapitulace stavby'!E11)</f>
        <v xml:space="preserve"> </v>
      </c>
      <c r="F15" s="31"/>
      <c r="G15" s="31"/>
      <c r="H15" s="31"/>
      <c r="I15" s="105" t="s">
        <v>26</v>
      </c>
      <c r="J15" s="106" t="str">
        <f>IF('Rekapitulace stavby'!AN11="","",'Rekapitulace stavby'!AN11)</f>
        <v/>
      </c>
      <c r="K15" s="31"/>
      <c r="L15" s="48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" customHeight="1">
      <c r="A16" s="31"/>
      <c r="B16" s="36"/>
      <c r="C16" s="31"/>
      <c r="D16" s="31"/>
      <c r="E16" s="31"/>
      <c r="F16" s="31"/>
      <c r="G16" s="31"/>
      <c r="H16" s="31"/>
      <c r="I16" s="31"/>
      <c r="J16" s="31"/>
      <c r="K16" s="31"/>
      <c r="L16" s="48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6"/>
      <c r="C17" s="31"/>
      <c r="D17" s="105" t="s">
        <v>27</v>
      </c>
      <c r="E17" s="31"/>
      <c r="F17" s="31"/>
      <c r="G17" s="31"/>
      <c r="H17" s="31"/>
      <c r="I17" s="105" t="s">
        <v>25</v>
      </c>
      <c r="J17" s="27" t="str">
        <f>'Rekapitulace stavby'!AN13</f>
        <v>Vyplň údaj</v>
      </c>
      <c r="K17" s="31"/>
      <c r="L17" s="48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6"/>
      <c r="C18" s="31"/>
      <c r="D18" s="31"/>
      <c r="E18" s="255" t="str">
        <f>'Rekapitulace stavby'!E14</f>
        <v>Vyplň údaj</v>
      </c>
      <c r="F18" s="256"/>
      <c r="G18" s="256"/>
      <c r="H18" s="256"/>
      <c r="I18" s="105" t="s">
        <v>26</v>
      </c>
      <c r="J18" s="27" t="str">
        <f>'Rekapitulace stavby'!AN14</f>
        <v>Vyplň údaj</v>
      </c>
      <c r="K18" s="31"/>
      <c r="L18" s="48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" customHeight="1">
      <c r="A19" s="31"/>
      <c r="B19" s="36"/>
      <c r="C19" s="31"/>
      <c r="D19" s="31"/>
      <c r="E19" s="31"/>
      <c r="F19" s="31"/>
      <c r="G19" s="31"/>
      <c r="H19" s="31"/>
      <c r="I19" s="31"/>
      <c r="J19" s="31"/>
      <c r="K19" s="31"/>
      <c r="L19" s="48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6"/>
      <c r="C20" s="31"/>
      <c r="D20" s="105" t="s">
        <v>29</v>
      </c>
      <c r="E20" s="31"/>
      <c r="F20" s="31"/>
      <c r="G20" s="31"/>
      <c r="H20" s="31"/>
      <c r="I20" s="105" t="s">
        <v>25</v>
      </c>
      <c r="J20" s="106" t="str">
        <f>IF('Rekapitulace stavby'!AN16="","",'Rekapitulace stavby'!AN16)</f>
        <v/>
      </c>
      <c r="K20" s="31"/>
      <c r="L20" s="48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6"/>
      <c r="C21" s="31"/>
      <c r="D21" s="31"/>
      <c r="E21" s="106" t="str">
        <f>IF('Rekapitulace stavby'!E17="","",'Rekapitulace stavby'!E17)</f>
        <v xml:space="preserve"> </v>
      </c>
      <c r="F21" s="31"/>
      <c r="G21" s="31"/>
      <c r="H21" s="31"/>
      <c r="I21" s="105" t="s">
        <v>26</v>
      </c>
      <c r="J21" s="106" t="str">
        <f>IF('Rekapitulace stavby'!AN17="","",'Rekapitulace stavby'!AN17)</f>
        <v/>
      </c>
      <c r="K21" s="31"/>
      <c r="L21" s="48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" customHeight="1">
      <c r="A22" s="31"/>
      <c r="B22" s="36"/>
      <c r="C22" s="31"/>
      <c r="D22" s="31"/>
      <c r="E22" s="31"/>
      <c r="F22" s="31"/>
      <c r="G22" s="31"/>
      <c r="H22" s="31"/>
      <c r="I22" s="31"/>
      <c r="J22" s="31"/>
      <c r="K22" s="31"/>
      <c r="L22" s="48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6"/>
      <c r="C23" s="31"/>
      <c r="D23" s="105" t="s">
        <v>31</v>
      </c>
      <c r="E23" s="31"/>
      <c r="F23" s="31"/>
      <c r="G23" s="31"/>
      <c r="H23" s="31"/>
      <c r="I23" s="105" t="s">
        <v>25</v>
      </c>
      <c r="J23" s="106" t="s">
        <v>1</v>
      </c>
      <c r="K23" s="31"/>
      <c r="L23" s="48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6"/>
      <c r="C24" s="31"/>
      <c r="D24" s="31"/>
      <c r="E24" s="106" t="s">
        <v>86</v>
      </c>
      <c r="F24" s="31"/>
      <c r="G24" s="31"/>
      <c r="H24" s="31"/>
      <c r="I24" s="105" t="s">
        <v>26</v>
      </c>
      <c r="J24" s="106" t="s">
        <v>1</v>
      </c>
      <c r="K24" s="31"/>
      <c r="L24" s="48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" customHeight="1">
      <c r="A25" s="31"/>
      <c r="B25" s="36"/>
      <c r="C25" s="31"/>
      <c r="D25" s="31"/>
      <c r="E25" s="31"/>
      <c r="F25" s="31"/>
      <c r="G25" s="31"/>
      <c r="H25" s="31"/>
      <c r="I25" s="31"/>
      <c r="J25" s="31"/>
      <c r="K25" s="31"/>
      <c r="L25" s="48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6"/>
      <c r="C26" s="31"/>
      <c r="D26" s="105" t="s">
        <v>32</v>
      </c>
      <c r="E26" s="31"/>
      <c r="F26" s="31"/>
      <c r="G26" s="31"/>
      <c r="H26" s="31"/>
      <c r="I26" s="31"/>
      <c r="J26" s="31"/>
      <c r="K26" s="31"/>
      <c r="L26" s="48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108"/>
      <c r="B27" s="109"/>
      <c r="C27" s="108"/>
      <c r="D27" s="108"/>
      <c r="E27" s="257" t="s">
        <v>1</v>
      </c>
      <c r="F27" s="257"/>
      <c r="G27" s="257"/>
      <c r="H27" s="257"/>
      <c r="I27" s="108"/>
      <c r="J27" s="108"/>
      <c r="K27" s="108"/>
      <c r="L27" s="110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</row>
    <row r="28" spans="1:31" s="2" customFormat="1" ht="6.9" customHeight="1">
      <c r="A28" s="31"/>
      <c r="B28" s="36"/>
      <c r="C28" s="31"/>
      <c r="D28" s="31"/>
      <c r="E28" s="31"/>
      <c r="F28" s="31"/>
      <c r="G28" s="31"/>
      <c r="H28" s="31"/>
      <c r="I28" s="31"/>
      <c r="J28" s="31"/>
      <c r="K28" s="31"/>
      <c r="L28" s="48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" customHeight="1">
      <c r="A29" s="31"/>
      <c r="B29" s="36"/>
      <c r="C29" s="31"/>
      <c r="D29" s="111"/>
      <c r="E29" s="111"/>
      <c r="F29" s="111"/>
      <c r="G29" s="111"/>
      <c r="H29" s="111"/>
      <c r="I29" s="111"/>
      <c r="J29" s="111"/>
      <c r="K29" s="111"/>
      <c r="L29" s="48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customHeight="1">
      <c r="A30" s="31"/>
      <c r="B30" s="36"/>
      <c r="C30" s="31"/>
      <c r="D30" s="112" t="s">
        <v>33</v>
      </c>
      <c r="E30" s="31"/>
      <c r="F30" s="31"/>
      <c r="G30" s="31"/>
      <c r="H30" s="31"/>
      <c r="I30" s="31"/>
      <c r="J30" s="113">
        <f>ROUND(J139, 2)</f>
        <v>0</v>
      </c>
      <c r="K30" s="31"/>
      <c r="L30" s="48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" customHeight="1">
      <c r="A31" s="31"/>
      <c r="B31" s="36"/>
      <c r="C31" s="31"/>
      <c r="D31" s="111"/>
      <c r="E31" s="111"/>
      <c r="F31" s="111"/>
      <c r="G31" s="111"/>
      <c r="H31" s="111"/>
      <c r="I31" s="111"/>
      <c r="J31" s="111"/>
      <c r="K31" s="111"/>
      <c r="L31" s="48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" customHeight="1">
      <c r="A32" s="31"/>
      <c r="B32" s="36"/>
      <c r="C32" s="31"/>
      <c r="D32" s="31"/>
      <c r="E32" s="31"/>
      <c r="F32" s="114" t="s">
        <v>35</v>
      </c>
      <c r="G32" s="31"/>
      <c r="H32" s="31"/>
      <c r="I32" s="114" t="s">
        <v>34</v>
      </c>
      <c r="J32" s="114" t="s">
        <v>36</v>
      </c>
      <c r="K32" s="31"/>
      <c r="L32" s="48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" customHeight="1">
      <c r="A33" s="31"/>
      <c r="B33" s="36"/>
      <c r="C33" s="31"/>
      <c r="D33" s="115" t="s">
        <v>37</v>
      </c>
      <c r="E33" s="105" t="s">
        <v>38</v>
      </c>
      <c r="F33" s="116">
        <f>ROUND((SUM(BE139:BE254)),  2)</f>
        <v>0</v>
      </c>
      <c r="G33" s="31"/>
      <c r="H33" s="31"/>
      <c r="I33" s="117">
        <v>0.21</v>
      </c>
      <c r="J33" s="116">
        <f>ROUND(((SUM(BE139:BE254))*I33),  2)</f>
        <v>0</v>
      </c>
      <c r="K33" s="31"/>
      <c r="L33" s="48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" customHeight="1">
      <c r="A34" s="31"/>
      <c r="B34" s="36"/>
      <c r="C34" s="31"/>
      <c r="D34" s="31"/>
      <c r="E34" s="105" t="s">
        <v>39</v>
      </c>
      <c r="F34" s="116">
        <f>ROUND((SUM(BF139:BF254)),  2)</f>
        <v>0</v>
      </c>
      <c r="G34" s="31"/>
      <c r="H34" s="31"/>
      <c r="I34" s="117">
        <v>0.12</v>
      </c>
      <c r="J34" s="116">
        <f>ROUND(((SUM(BF139:BF254))*I34),  2)</f>
        <v>0</v>
      </c>
      <c r="K34" s="31"/>
      <c r="L34" s="48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" hidden="1" customHeight="1">
      <c r="A35" s="31"/>
      <c r="B35" s="36"/>
      <c r="C35" s="31"/>
      <c r="D35" s="31"/>
      <c r="E35" s="105" t="s">
        <v>40</v>
      </c>
      <c r="F35" s="116">
        <f>ROUND((SUM(BG139:BG254)),  2)</f>
        <v>0</v>
      </c>
      <c r="G35" s="31"/>
      <c r="H35" s="31"/>
      <c r="I35" s="117">
        <v>0.21</v>
      </c>
      <c r="J35" s="116">
        <f>0</f>
        <v>0</v>
      </c>
      <c r="K35" s="31"/>
      <c r="L35" s="48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" hidden="1" customHeight="1">
      <c r="A36" s="31"/>
      <c r="B36" s="36"/>
      <c r="C36" s="31"/>
      <c r="D36" s="31"/>
      <c r="E36" s="105" t="s">
        <v>41</v>
      </c>
      <c r="F36" s="116">
        <f>ROUND((SUM(BH139:BH254)),  2)</f>
        <v>0</v>
      </c>
      <c r="G36" s="31"/>
      <c r="H36" s="31"/>
      <c r="I36" s="117">
        <v>0.12</v>
      </c>
      <c r="J36" s="116">
        <f>0</f>
        <v>0</v>
      </c>
      <c r="K36" s="31"/>
      <c r="L36" s="48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" hidden="1" customHeight="1">
      <c r="A37" s="31"/>
      <c r="B37" s="36"/>
      <c r="C37" s="31"/>
      <c r="D37" s="31"/>
      <c r="E37" s="105" t="s">
        <v>42</v>
      </c>
      <c r="F37" s="116">
        <f>ROUND((SUM(BI139:BI254)),  2)</f>
        <v>0</v>
      </c>
      <c r="G37" s="31"/>
      <c r="H37" s="31"/>
      <c r="I37" s="117">
        <v>0</v>
      </c>
      <c r="J37" s="116">
        <f>0</f>
        <v>0</v>
      </c>
      <c r="K37" s="31"/>
      <c r="L37" s="48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" customHeight="1">
      <c r="A38" s="31"/>
      <c r="B38" s="36"/>
      <c r="C38" s="31"/>
      <c r="D38" s="31"/>
      <c r="E38" s="31"/>
      <c r="F38" s="31"/>
      <c r="G38" s="31"/>
      <c r="H38" s="31"/>
      <c r="I38" s="31"/>
      <c r="J38" s="31"/>
      <c r="K38" s="31"/>
      <c r="L38" s="48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customHeight="1">
      <c r="A39" s="31"/>
      <c r="B39" s="36"/>
      <c r="C39" s="118"/>
      <c r="D39" s="119" t="s">
        <v>43</v>
      </c>
      <c r="E39" s="120"/>
      <c r="F39" s="120"/>
      <c r="G39" s="121" t="s">
        <v>44</v>
      </c>
      <c r="H39" s="122" t="s">
        <v>45</v>
      </c>
      <c r="I39" s="120"/>
      <c r="J39" s="123">
        <f>SUM(J30:J37)</f>
        <v>0</v>
      </c>
      <c r="K39" s="124"/>
      <c r="L39" s="48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" customHeight="1">
      <c r="A40" s="31"/>
      <c r="B40" s="36"/>
      <c r="C40" s="31"/>
      <c r="D40" s="31"/>
      <c r="E40" s="31"/>
      <c r="F40" s="31"/>
      <c r="G40" s="31"/>
      <c r="H40" s="31"/>
      <c r="I40" s="31"/>
      <c r="J40" s="31"/>
      <c r="K40" s="31"/>
      <c r="L40" s="48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" customHeight="1">
      <c r="B41" s="17"/>
      <c r="L41" s="17"/>
    </row>
    <row r="42" spans="1:31" s="1" customFormat="1" ht="14.4" customHeight="1">
      <c r="B42" s="17"/>
      <c r="L42" s="17"/>
    </row>
    <row r="43" spans="1:31" s="1" customFormat="1" ht="14.4" customHeight="1">
      <c r="B43" s="17"/>
      <c r="L43" s="17"/>
    </row>
    <row r="44" spans="1:31" s="1" customFormat="1" ht="14.4" customHeight="1">
      <c r="B44" s="17"/>
      <c r="L44" s="17"/>
    </row>
    <row r="45" spans="1:31" s="1" customFormat="1" ht="14.4" customHeight="1">
      <c r="B45" s="17"/>
      <c r="L45" s="17"/>
    </row>
    <row r="46" spans="1:31" s="1" customFormat="1" ht="14.4" customHeight="1">
      <c r="B46" s="17"/>
      <c r="L46" s="17"/>
    </row>
    <row r="47" spans="1:31" s="1" customFormat="1" ht="14.4" customHeight="1">
      <c r="B47" s="17"/>
      <c r="L47" s="17"/>
    </row>
    <row r="48" spans="1:31" s="1" customFormat="1" ht="14.4" customHeight="1">
      <c r="B48" s="17"/>
      <c r="L48" s="17"/>
    </row>
    <row r="49" spans="1:31" s="1" customFormat="1" ht="14.4" customHeight="1">
      <c r="B49" s="17"/>
      <c r="L49" s="17"/>
    </row>
    <row r="50" spans="1:31" s="2" customFormat="1" ht="14.4" customHeight="1">
      <c r="B50" s="48"/>
      <c r="D50" s="125" t="s">
        <v>46</v>
      </c>
      <c r="E50" s="126"/>
      <c r="F50" s="126"/>
      <c r="G50" s="125" t="s">
        <v>47</v>
      </c>
      <c r="H50" s="126"/>
      <c r="I50" s="126"/>
      <c r="J50" s="126"/>
      <c r="K50" s="126"/>
      <c r="L50" s="48"/>
    </row>
    <row r="51" spans="1:31" ht="10.199999999999999">
      <c r="B51" s="17"/>
      <c r="L51" s="17"/>
    </row>
    <row r="52" spans="1:31" ht="10.199999999999999">
      <c r="B52" s="17"/>
      <c r="L52" s="17"/>
    </row>
    <row r="53" spans="1:31" ht="10.199999999999999">
      <c r="B53" s="17"/>
      <c r="L53" s="17"/>
    </row>
    <row r="54" spans="1:31" ht="10.199999999999999">
      <c r="B54" s="17"/>
      <c r="L54" s="17"/>
    </row>
    <row r="55" spans="1:31" ht="10.199999999999999">
      <c r="B55" s="17"/>
      <c r="L55" s="17"/>
    </row>
    <row r="56" spans="1:31" ht="10.199999999999999">
      <c r="B56" s="17"/>
      <c r="L56" s="17"/>
    </row>
    <row r="57" spans="1:31" ht="10.199999999999999">
      <c r="B57" s="17"/>
      <c r="L57" s="17"/>
    </row>
    <row r="58" spans="1:31" ht="10.199999999999999">
      <c r="B58" s="17"/>
      <c r="L58" s="17"/>
    </row>
    <row r="59" spans="1:31" ht="10.199999999999999">
      <c r="B59" s="17"/>
      <c r="L59" s="17"/>
    </row>
    <row r="60" spans="1:31" ht="10.199999999999999">
      <c r="B60" s="17"/>
      <c r="L60" s="17"/>
    </row>
    <row r="61" spans="1:31" s="2" customFormat="1" ht="13.2">
      <c r="A61" s="31"/>
      <c r="B61" s="36"/>
      <c r="C61" s="31"/>
      <c r="D61" s="127" t="s">
        <v>48</v>
      </c>
      <c r="E61" s="128"/>
      <c r="F61" s="129" t="s">
        <v>49</v>
      </c>
      <c r="G61" s="127" t="s">
        <v>48</v>
      </c>
      <c r="H61" s="128"/>
      <c r="I61" s="128"/>
      <c r="J61" s="130" t="s">
        <v>49</v>
      </c>
      <c r="K61" s="128"/>
      <c r="L61" s="48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 ht="10.199999999999999">
      <c r="B62" s="17"/>
      <c r="L62" s="17"/>
    </row>
    <row r="63" spans="1:31" ht="10.199999999999999">
      <c r="B63" s="17"/>
      <c r="L63" s="17"/>
    </row>
    <row r="64" spans="1:31" ht="10.199999999999999">
      <c r="B64" s="17"/>
      <c r="L64" s="17"/>
    </row>
    <row r="65" spans="1:31" s="2" customFormat="1" ht="13.2">
      <c r="A65" s="31"/>
      <c r="B65" s="36"/>
      <c r="C65" s="31"/>
      <c r="D65" s="125" t="s">
        <v>50</v>
      </c>
      <c r="E65" s="131"/>
      <c r="F65" s="131"/>
      <c r="G65" s="125" t="s">
        <v>51</v>
      </c>
      <c r="H65" s="131"/>
      <c r="I65" s="131"/>
      <c r="J65" s="131"/>
      <c r="K65" s="131"/>
      <c r="L65" s="48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 ht="10.199999999999999">
      <c r="B66" s="17"/>
      <c r="L66" s="17"/>
    </row>
    <row r="67" spans="1:31" ht="10.199999999999999">
      <c r="B67" s="17"/>
      <c r="L67" s="17"/>
    </row>
    <row r="68" spans="1:31" ht="10.199999999999999">
      <c r="B68" s="17"/>
      <c r="L68" s="17"/>
    </row>
    <row r="69" spans="1:31" ht="10.199999999999999">
      <c r="B69" s="17"/>
      <c r="L69" s="17"/>
    </row>
    <row r="70" spans="1:31" ht="10.199999999999999">
      <c r="B70" s="17"/>
      <c r="L70" s="17"/>
    </row>
    <row r="71" spans="1:31" ht="10.199999999999999">
      <c r="B71" s="17"/>
      <c r="L71" s="17"/>
    </row>
    <row r="72" spans="1:31" ht="10.199999999999999">
      <c r="B72" s="17"/>
      <c r="L72" s="17"/>
    </row>
    <row r="73" spans="1:31" ht="10.199999999999999">
      <c r="B73" s="17"/>
      <c r="L73" s="17"/>
    </row>
    <row r="74" spans="1:31" ht="10.199999999999999">
      <c r="B74" s="17"/>
      <c r="L74" s="17"/>
    </row>
    <row r="75" spans="1:31" ht="10.199999999999999">
      <c r="B75" s="17"/>
      <c r="L75" s="17"/>
    </row>
    <row r="76" spans="1:31" s="2" customFormat="1" ht="13.2">
      <c r="A76" s="31"/>
      <c r="B76" s="36"/>
      <c r="C76" s="31"/>
      <c r="D76" s="127" t="s">
        <v>48</v>
      </c>
      <c r="E76" s="128"/>
      <c r="F76" s="129" t="s">
        <v>49</v>
      </c>
      <c r="G76" s="127" t="s">
        <v>48</v>
      </c>
      <c r="H76" s="128"/>
      <c r="I76" s="128"/>
      <c r="J76" s="130" t="s">
        <v>49</v>
      </c>
      <c r="K76" s="128"/>
      <c r="L76" s="48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" customHeight="1">
      <c r="A77" s="31"/>
      <c r="B77" s="132"/>
      <c r="C77" s="133"/>
      <c r="D77" s="133"/>
      <c r="E77" s="133"/>
      <c r="F77" s="133"/>
      <c r="G77" s="133"/>
      <c r="H77" s="133"/>
      <c r="I77" s="133"/>
      <c r="J77" s="133"/>
      <c r="K77" s="133"/>
      <c r="L77" s="48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" customHeight="1">
      <c r="A81" s="31"/>
      <c r="B81" s="134"/>
      <c r="C81" s="135"/>
      <c r="D81" s="135"/>
      <c r="E81" s="135"/>
      <c r="F81" s="135"/>
      <c r="G81" s="135"/>
      <c r="H81" s="135"/>
      <c r="I81" s="135"/>
      <c r="J81" s="135"/>
      <c r="K81" s="135"/>
      <c r="L81" s="48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" customHeight="1">
      <c r="A82" s="31"/>
      <c r="B82" s="32"/>
      <c r="C82" s="20" t="s">
        <v>87</v>
      </c>
      <c r="D82" s="33"/>
      <c r="E82" s="33"/>
      <c r="F82" s="33"/>
      <c r="G82" s="33"/>
      <c r="H82" s="33"/>
      <c r="I82" s="33"/>
      <c r="J82" s="33"/>
      <c r="K82" s="33"/>
      <c r="L82" s="48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48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customHeight="1">
      <c r="A84" s="31"/>
      <c r="B84" s="32"/>
      <c r="C84" s="26" t="s">
        <v>16</v>
      </c>
      <c r="D84" s="33"/>
      <c r="E84" s="33"/>
      <c r="F84" s="33"/>
      <c r="G84" s="33"/>
      <c r="H84" s="33"/>
      <c r="I84" s="33"/>
      <c r="J84" s="33"/>
      <c r="K84" s="33"/>
      <c r="L84" s="48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customHeight="1">
      <c r="A85" s="31"/>
      <c r="B85" s="32"/>
      <c r="C85" s="33"/>
      <c r="D85" s="33"/>
      <c r="E85" s="258" t="str">
        <f>E7</f>
        <v>R22_KB</v>
      </c>
      <c r="F85" s="259"/>
      <c r="G85" s="259"/>
      <c r="H85" s="259"/>
      <c r="I85" s="33"/>
      <c r="J85" s="33"/>
      <c r="K85" s="33"/>
      <c r="L85" s="48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customHeight="1">
      <c r="A86" s="31"/>
      <c r="B86" s="32"/>
      <c r="C86" s="26" t="s">
        <v>84</v>
      </c>
      <c r="D86" s="33"/>
      <c r="E86" s="33"/>
      <c r="F86" s="33"/>
      <c r="G86" s="33"/>
      <c r="H86" s="33"/>
      <c r="I86" s="33"/>
      <c r="J86" s="33"/>
      <c r="K86" s="33"/>
      <c r="L86" s="48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customHeight="1">
      <c r="A87" s="31"/>
      <c r="B87" s="32"/>
      <c r="C87" s="33"/>
      <c r="D87" s="33"/>
      <c r="E87" s="229" t="str">
        <f>E9</f>
        <v>MR5 Krásné Březno - PS 01 Rozvodna 22kV</v>
      </c>
      <c r="F87" s="260"/>
      <c r="G87" s="260"/>
      <c r="H87" s="260"/>
      <c r="I87" s="33"/>
      <c r="J87" s="33"/>
      <c r="K87" s="33"/>
      <c r="L87" s="48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48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customHeight="1">
      <c r="A89" s="31"/>
      <c r="B89" s="32"/>
      <c r="C89" s="26" t="s">
        <v>20</v>
      </c>
      <c r="D89" s="33"/>
      <c r="E89" s="33"/>
      <c r="F89" s="24" t="str">
        <f>F12</f>
        <v xml:space="preserve"> </v>
      </c>
      <c r="G89" s="33"/>
      <c r="H89" s="33"/>
      <c r="I89" s="26" t="s">
        <v>22</v>
      </c>
      <c r="J89" s="63" t="str">
        <f>IF(J12="","",J12)</f>
        <v>4. 3. 2024</v>
      </c>
      <c r="K89" s="33"/>
      <c r="L89" s="48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" customHeight="1">
      <c r="A90" s="31"/>
      <c r="B90" s="32"/>
      <c r="C90" s="33"/>
      <c r="D90" s="33"/>
      <c r="E90" s="33"/>
      <c r="F90" s="33"/>
      <c r="G90" s="33"/>
      <c r="H90" s="33"/>
      <c r="I90" s="33"/>
      <c r="J90" s="33"/>
      <c r="K90" s="33"/>
      <c r="L90" s="48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15" customHeight="1">
      <c r="A91" s="31"/>
      <c r="B91" s="32"/>
      <c r="C91" s="26" t="s">
        <v>24</v>
      </c>
      <c r="D91" s="33"/>
      <c r="E91" s="33"/>
      <c r="F91" s="24" t="str">
        <f>E15</f>
        <v xml:space="preserve"> </v>
      </c>
      <c r="G91" s="33"/>
      <c r="H91" s="33"/>
      <c r="I91" s="26" t="s">
        <v>29</v>
      </c>
      <c r="J91" s="29" t="str">
        <f>E21</f>
        <v xml:space="preserve"> </v>
      </c>
      <c r="K91" s="33"/>
      <c r="L91" s="48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15" customHeight="1">
      <c r="A92" s="31"/>
      <c r="B92" s="32"/>
      <c r="C92" s="26" t="s">
        <v>27</v>
      </c>
      <c r="D92" s="33"/>
      <c r="E92" s="33"/>
      <c r="F92" s="24" t="str">
        <f>IF(E18="","",E18)</f>
        <v>Vyplň údaj</v>
      </c>
      <c r="G92" s="33"/>
      <c r="H92" s="33"/>
      <c r="I92" s="26" t="s">
        <v>31</v>
      </c>
      <c r="J92" s="29" t="str">
        <f>E24</f>
        <v>Marek Ambrož</v>
      </c>
      <c r="K92" s="33"/>
      <c r="L92" s="48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48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customHeight="1">
      <c r="A94" s="31"/>
      <c r="B94" s="32"/>
      <c r="C94" s="136" t="s">
        <v>88</v>
      </c>
      <c r="D94" s="137"/>
      <c r="E94" s="137"/>
      <c r="F94" s="137"/>
      <c r="G94" s="137"/>
      <c r="H94" s="137"/>
      <c r="I94" s="137"/>
      <c r="J94" s="138" t="s">
        <v>89</v>
      </c>
      <c r="K94" s="137"/>
      <c r="L94" s="48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customHeight="1">
      <c r="A95" s="31"/>
      <c r="B95" s="32"/>
      <c r="C95" s="33"/>
      <c r="D95" s="33"/>
      <c r="E95" s="33"/>
      <c r="F95" s="33"/>
      <c r="G95" s="33"/>
      <c r="H95" s="33"/>
      <c r="I95" s="33"/>
      <c r="J95" s="33"/>
      <c r="K95" s="33"/>
      <c r="L95" s="48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8" customHeight="1">
      <c r="A96" s="31"/>
      <c r="B96" s="32"/>
      <c r="C96" s="139" t="s">
        <v>90</v>
      </c>
      <c r="D96" s="33"/>
      <c r="E96" s="33"/>
      <c r="F96" s="33"/>
      <c r="G96" s="33"/>
      <c r="H96" s="33"/>
      <c r="I96" s="33"/>
      <c r="J96" s="81">
        <f>J139</f>
        <v>0</v>
      </c>
      <c r="K96" s="33"/>
      <c r="L96" s="48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4" t="s">
        <v>91</v>
      </c>
    </row>
    <row r="97" spans="2:12" s="9" customFormat="1" ht="24.9" customHeight="1">
      <c r="B97" s="140"/>
      <c r="C97" s="141"/>
      <c r="D97" s="142" t="s">
        <v>92</v>
      </c>
      <c r="E97" s="143"/>
      <c r="F97" s="143"/>
      <c r="G97" s="143"/>
      <c r="H97" s="143"/>
      <c r="I97" s="143"/>
      <c r="J97" s="144">
        <f>J140</f>
        <v>0</v>
      </c>
      <c r="K97" s="141"/>
      <c r="L97" s="145"/>
    </row>
    <row r="98" spans="2:12" s="10" customFormat="1" ht="19.95" customHeight="1">
      <c r="B98" s="146"/>
      <c r="C98" s="147"/>
      <c r="D98" s="148" t="s">
        <v>93</v>
      </c>
      <c r="E98" s="149"/>
      <c r="F98" s="149"/>
      <c r="G98" s="149"/>
      <c r="H98" s="149"/>
      <c r="I98" s="149"/>
      <c r="J98" s="150">
        <f>J141</f>
        <v>0</v>
      </c>
      <c r="K98" s="147"/>
      <c r="L98" s="151"/>
    </row>
    <row r="99" spans="2:12" s="10" customFormat="1" ht="19.95" customHeight="1">
      <c r="B99" s="146"/>
      <c r="C99" s="147"/>
      <c r="D99" s="148" t="s">
        <v>94</v>
      </c>
      <c r="E99" s="149"/>
      <c r="F99" s="149"/>
      <c r="G99" s="149"/>
      <c r="H99" s="149"/>
      <c r="I99" s="149"/>
      <c r="J99" s="150">
        <f>J149</f>
        <v>0</v>
      </c>
      <c r="K99" s="147"/>
      <c r="L99" s="151"/>
    </row>
    <row r="100" spans="2:12" s="10" customFormat="1" ht="19.95" customHeight="1">
      <c r="B100" s="146"/>
      <c r="C100" s="147"/>
      <c r="D100" s="148" t="s">
        <v>95</v>
      </c>
      <c r="E100" s="149"/>
      <c r="F100" s="149"/>
      <c r="G100" s="149"/>
      <c r="H100" s="149"/>
      <c r="I100" s="149"/>
      <c r="J100" s="150">
        <f>J154</f>
        <v>0</v>
      </c>
      <c r="K100" s="147"/>
      <c r="L100" s="151"/>
    </row>
    <row r="101" spans="2:12" s="10" customFormat="1" ht="19.95" customHeight="1">
      <c r="B101" s="146"/>
      <c r="C101" s="147"/>
      <c r="D101" s="148" t="s">
        <v>96</v>
      </c>
      <c r="E101" s="149"/>
      <c r="F101" s="149"/>
      <c r="G101" s="149"/>
      <c r="H101" s="149"/>
      <c r="I101" s="149"/>
      <c r="J101" s="150">
        <f>J160</f>
        <v>0</v>
      </c>
      <c r="K101" s="147"/>
      <c r="L101" s="151"/>
    </row>
    <row r="102" spans="2:12" s="10" customFormat="1" ht="19.95" customHeight="1">
      <c r="B102" s="146"/>
      <c r="C102" s="147"/>
      <c r="D102" s="148" t="s">
        <v>97</v>
      </c>
      <c r="E102" s="149"/>
      <c r="F102" s="149"/>
      <c r="G102" s="149"/>
      <c r="H102" s="149"/>
      <c r="I102" s="149"/>
      <c r="J102" s="150">
        <f>J165</f>
        <v>0</v>
      </c>
      <c r="K102" s="147"/>
      <c r="L102" s="151"/>
    </row>
    <row r="103" spans="2:12" s="9" customFormat="1" ht="24.9" customHeight="1">
      <c r="B103" s="140"/>
      <c r="C103" s="141"/>
      <c r="D103" s="142" t="s">
        <v>98</v>
      </c>
      <c r="E103" s="143"/>
      <c r="F103" s="143"/>
      <c r="G103" s="143"/>
      <c r="H103" s="143"/>
      <c r="I103" s="143"/>
      <c r="J103" s="144">
        <f>J167</f>
        <v>0</v>
      </c>
      <c r="K103" s="141"/>
      <c r="L103" s="145"/>
    </row>
    <row r="104" spans="2:12" s="10" customFormat="1" ht="19.95" customHeight="1">
      <c r="B104" s="146"/>
      <c r="C104" s="147"/>
      <c r="D104" s="148" t="s">
        <v>99</v>
      </c>
      <c r="E104" s="149"/>
      <c r="F104" s="149"/>
      <c r="G104" s="149"/>
      <c r="H104" s="149"/>
      <c r="I104" s="149"/>
      <c r="J104" s="150">
        <f>J168</f>
        <v>0</v>
      </c>
      <c r="K104" s="147"/>
      <c r="L104" s="151"/>
    </row>
    <row r="105" spans="2:12" s="10" customFormat="1" ht="19.95" customHeight="1">
      <c r="B105" s="146"/>
      <c r="C105" s="147"/>
      <c r="D105" s="148" t="s">
        <v>100</v>
      </c>
      <c r="E105" s="149"/>
      <c r="F105" s="149"/>
      <c r="G105" s="149"/>
      <c r="H105" s="149"/>
      <c r="I105" s="149"/>
      <c r="J105" s="150">
        <f>J173</f>
        <v>0</v>
      </c>
      <c r="K105" s="147"/>
      <c r="L105" s="151"/>
    </row>
    <row r="106" spans="2:12" s="10" customFormat="1" ht="19.95" customHeight="1">
      <c r="B106" s="146"/>
      <c r="C106" s="147"/>
      <c r="D106" s="148" t="s">
        <v>101</v>
      </c>
      <c r="E106" s="149"/>
      <c r="F106" s="149"/>
      <c r="G106" s="149"/>
      <c r="H106" s="149"/>
      <c r="I106" s="149"/>
      <c r="J106" s="150">
        <f>J175</f>
        <v>0</v>
      </c>
      <c r="K106" s="147"/>
      <c r="L106" s="151"/>
    </row>
    <row r="107" spans="2:12" s="10" customFormat="1" ht="19.95" customHeight="1">
      <c r="B107" s="146"/>
      <c r="C107" s="147"/>
      <c r="D107" s="148" t="s">
        <v>102</v>
      </c>
      <c r="E107" s="149"/>
      <c r="F107" s="149"/>
      <c r="G107" s="149"/>
      <c r="H107" s="149"/>
      <c r="I107" s="149"/>
      <c r="J107" s="150">
        <f>J178</f>
        <v>0</v>
      </c>
      <c r="K107" s="147"/>
      <c r="L107" s="151"/>
    </row>
    <row r="108" spans="2:12" s="9" customFormat="1" ht="24.9" customHeight="1">
      <c r="B108" s="140"/>
      <c r="C108" s="141"/>
      <c r="D108" s="142" t="s">
        <v>103</v>
      </c>
      <c r="E108" s="143"/>
      <c r="F108" s="143"/>
      <c r="G108" s="143"/>
      <c r="H108" s="143"/>
      <c r="I108" s="143"/>
      <c r="J108" s="144">
        <f>J186</f>
        <v>0</v>
      </c>
      <c r="K108" s="141"/>
      <c r="L108" s="145"/>
    </row>
    <row r="109" spans="2:12" s="9" customFormat="1" ht="24.9" customHeight="1">
      <c r="B109" s="140"/>
      <c r="C109" s="141"/>
      <c r="D109" s="142" t="s">
        <v>104</v>
      </c>
      <c r="E109" s="143"/>
      <c r="F109" s="143"/>
      <c r="G109" s="143"/>
      <c r="H109" s="143"/>
      <c r="I109" s="143"/>
      <c r="J109" s="144">
        <f>J191</f>
        <v>0</v>
      </c>
      <c r="K109" s="141"/>
      <c r="L109" s="145"/>
    </row>
    <row r="110" spans="2:12" s="10" customFormat="1" ht="19.95" customHeight="1">
      <c r="B110" s="146"/>
      <c r="C110" s="147"/>
      <c r="D110" s="148" t="s">
        <v>105</v>
      </c>
      <c r="E110" s="149"/>
      <c r="F110" s="149"/>
      <c r="G110" s="149"/>
      <c r="H110" s="149"/>
      <c r="I110" s="149"/>
      <c r="J110" s="150">
        <f>J192</f>
        <v>0</v>
      </c>
      <c r="K110" s="147"/>
      <c r="L110" s="151"/>
    </row>
    <row r="111" spans="2:12" s="10" customFormat="1" ht="19.95" customHeight="1">
      <c r="B111" s="146"/>
      <c r="C111" s="147"/>
      <c r="D111" s="148" t="s">
        <v>106</v>
      </c>
      <c r="E111" s="149"/>
      <c r="F111" s="149"/>
      <c r="G111" s="149"/>
      <c r="H111" s="149"/>
      <c r="I111" s="149"/>
      <c r="J111" s="150">
        <f>J194</f>
        <v>0</v>
      </c>
      <c r="K111" s="147"/>
      <c r="L111" s="151"/>
    </row>
    <row r="112" spans="2:12" s="10" customFormat="1" ht="19.95" customHeight="1">
      <c r="B112" s="146"/>
      <c r="C112" s="147"/>
      <c r="D112" s="148" t="s">
        <v>107</v>
      </c>
      <c r="E112" s="149"/>
      <c r="F112" s="149"/>
      <c r="G112" s="149"/>
      <c r="H112" s="149"/>
      <c r="I112" s="149"/>
      <c r="J112" s="150">
        <f>J198</f>
        <v>0</v>
      </c>
      <c r="K112" s="147"/>
      <c r="L112" s="151"/>
    </row>
    <row r="113" spans="1:31" s="9" customFormat="1" ht="24.9" customHeight="1">
      <c r="B113" s="140"/>
      <c r="C113" s="141"/>
      <c r="D113" s="142" t="s">
        <v>108</v>
      </c>
      <c r="E113" s="143"/>
      <c r="F113" s="143"/>
      <c r="G113" s="143"/>
      <c r="H113" s="143"/>
      <c r="I113" s="143"/>
      <c r="J113" s="144">
        <f>J203</f>
        <v>0</v>
      </c>
      <c r="K113" s="141"/>
      <c r="L113" s="145"/>
    </row>
    <row r="114" spans="1:31" s="10" customFormat="1" ht="19.95" customHeight="1">
      <c r="B114" s="146"/>
      <c r="C114" s="147"/>
      <c r="D114" s="148" t="s">
        <v>109</v>
      </c>
      <c r="E114" s="149"/>
      <c r="F114" s="149"/>
      <c r="G114" s="149"/>
      <c r="H114" s="149"/>
      <c r="I114" s="149"/>
      <c r="J114" s="150">
        <f>J204</f>
        <v>0</v>
      </c>
      <c r="K114" s="147"/>
      <c r="L114" s="151"/>
    </row>
    <row r="115" spans="1:31" s="10" customFormat="1" ht="19.95" customHeight="1">
      <c r="B115" s="146"/>
      <c r="C115" s="147"/>
      <c r="D115" s="148" t="s">
        <v>110</v>
      </c>
      <c r="E115" s="149"/>
      <c r="F115" s="149"/>
      <c r="G115" s="149"/>
      <c r="H115" s="149"/>
      <c r="I115" s="149"/>
      <c r="J115" s="150">
        <f>J216</f>
        <v>0</v>
      </c>
      <c r="K115" s="147"/>
      <c r="L115" s="151"/>
    </row>
    <row r="116" spans="1:31" s="9" customFormat="1" ht="24.9" customHeight="1">
      <c r="B116" s="140"/>
      <c r="C116" s="141"/>
      <c r="D116" s="142" t="s">
        <v>111</v>
      </c>
      <c r="E116" s="143"/>
      <c r="F116" s="143"/>
      <c r="G116" s="143"/>
      <c r="H116" s="143"/>
      <c r="I116" s="143"/>
      <c r="J116" s="144">
        <f>J220</f>
        <v>0</v>
      </c>
      <c r="K116" s="141"/>
      <c r="L116" s="145"/>
    </row>
    <row r="117" spans="1:31" s="10" customFormat="1" ht="19.95" customHeight="1">
      <c r="B117" s="146"/>
      <c r="C117" s="147"/>
      <c r="D117" s="148" t="s">
        <v>112</v>
      </c>
      <c r="E117" s="149"/>
      <c r="F117" s="149"/>
      <c r="G117" s="149"/>
      <c r="H117" s="149"/>
      <c r="I117" s="149"/>
      <c r="J117" s="150">
        <f>J221</f>
        <v>0</v>
      </c>
      <c r="K117" s="147"/>
      <c r="L117" s="151"/>
    </row>
    <row r="118" spans="1:31" s="10" customFormat="1" ht="19.95" customHeight="1">
      <c r="B118" s="146"/>
      <c r="C118" s="147"/>
      <c r="D118" s="148" t="s">
        <v>113</v>
      </c>
      <c r="E118" s="149"/>
      <c r="F118" s="149"/>
      <c r="G118" s="149"/>
      <c r="H118" s="149"/>
      <c r="I118" s="149"/>
      <c r="J118" s="150">
        <f>J223</f>
        <v>0</v>
      </c>
      <c r="K118" s="147"/>
      <c r="L118" s="151"/>
    </row>
    <row r="119" spans="1:31" s="10" customFormat="1" ht="19.95" customHeight="1">
      <c r="B119" s="146"/>
      <c r="C119" s="147"/>
      <c r="D119" s="148" t="s">
        <v>114</v>
      </c>
      <c r="E119" s="149"/>
      <c r="F119" s="149"/>
      <c r="G119" s="149"/>
      <c r="H119" s="149"/>
      <c r="I119" s="149"/>
      <c r="J119" s="150">
        <f>J227</f>
        <v>0</v>
      </c>
      <c r="K119" s="147"/>
      <c r="L119" s="151"/>
    </row>
    <row r="120" spans="1:31" s="2" customFormat="1" ht="21.75" customHeight="1">
      <c r="A120" s="31"/>
      <c r="B120" s="32"/>
      <c r="C120" s="33"/>
      <c r="D120" s="33"/>
      <c r="E120" s="33"/>
      <c r="F120" s="33"/>
      <c r="G120" s="33"/>
      <c r="H120" s="33"/>
      <c r="I120" s="33"/>
      <c r="J120" s="33"/>
      <c r="K120" s="33"/>
      <c r="L120" s="48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31" s="2" customFormat="1" ht="6.9" customHeight="1">
      <c r="A121" s="31"/>
      <c r="B121" s="51"/>
      <c r="C121" s="52"/>
      <c r="D121" s="52"/>
      <c r="E121" s="52"/>
      <c r="F121" s="52"/>
      <c r="G121" s="52"/>
      <c r="H121" s="52"/>
      <c r="I121" s="52"/>
      <c r="J121" s="52"/>
      <c r="K121" s="52"/>
      <c r="L121" s="48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</row>
    <row r="125" spans="1:31" s="2" customFormat="1" ht="6.9" customHeight="1">
      <c r="A125" s="31"/>
      <c r="B125" s="53"/>
      <c r="C125" s="54"/>
      <c r="D125" s="54"/>
      <c r="E125" s="54"/>
      <c r="F125" s="54"/>
      <c r="G125" s="54"/>
      <c r="H125" s="54"/>
      <c r="I125" s="54"/>
      <c r="J125" s="54"/>
      <c r="K125" s="54"/>
      <c r="L125" s="48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</row>
    <row r="126" spans="1:31" s="2" customFormat="1" ht="24.9" customHeight="1">
      <c r="A126" s="31"/>
      <c r="B126" s="32"/>
      <c r="C126" s="20" t="s">
        <v>115</v>
      </c>
      <c r="D126" s="33"/>
      <c r="E126" s="33"/>
      <c r="F126" s="33"/>
      <c r="G126" s="33"/>
      <c r="H126" s="33"/>
      <c r="I126" s="33"/>
      <c r="J126" s="33"/>
      <c r="K126" s="33"/>
      <c r="L126" s="48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</row>
    <row r="127" spans="1:31" s="2" customFormat="1" ht="6.9" customHeight="1">
      <c r="A127" s="31"/>
      <c r="B127" s="32"/>
      <c r="C127" s="33"/>
      <c r="D127" s="33"/>
      <c r="E127" s="33"/>
      <c r="F127" s="33"/>
      <c r="G127" s="33"/>
      <c r="H127" s="33"/>
      <c r="I127" s="33"/>
      <c r="J127" s="33"/>
      <c r="K127" s="33"/>
      <c r="L127" s="48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</row>
    <row r="128" spans="1:31" s="2" customFormat="1" ht="12" customHeight="1">
      <c r="A128" s="31"/>
      <c r="B128" s="32"/>
      <c r="C128" s="26" t="s">
        <v>16</v>
      </c>
      <c r="D128" s="33"/>
      <c r="E128" s="33"/>
      <c r="F128" s="33"/>
      <c r="G128" s="33"/>
      <c r="H128" s="33"/>
      <c r="I128" s="33"/>
      <c r="J128" s="33"/>
      <c r="K128" s="33"/>
      <c r="L128" s="48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</row>
    <row r="129" spans="1:65" s="2" customFormat="1" ht="16.5" customHeight="1">
      <c r="A129" s="31"/>
      <c r="B129" s="32"/>
      <c r="C129" s="33"/>
      <c r="D129" s="33"/>
      <c r="E129" s="258" t="str">
        <f>E7</f>
        <v>R22_KB</v>
      </c>
      <c r="F129" s="259"/>
      <c r="G129" s="259"/>
      <c r="H129" s="259"/>
      <c r="I129" s="33"/>
      <c r="J129" s="33"/>
      <c r="K129" s="33"/>
      <c r="L129" s="48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</row>
    <row r="130" spans="1:65" s="2" customFormat="1" ht="12" customHeight="1">
      <c r="A130" s="31"/>
      <c r="B130" s="32"/>
      <c r="C130" s="26" t="s">
        <v>84</v>
      </c>
      <c r="D130" s="33"/>
      <c r="E130" s="33"/>
      <c r="F130" s="33"/>
      <c r="G130" s="33"/>
      <c r="H130" s="33"/>
      <c r="I130" s="33"/>
      <c r="J130" s="33"/>
      <c r="K130" s="33"/>
      <c r="L130" s="48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</row>
    <row r="131" spans="1:65" s="2" customFormat="1" ht="16.5" customHeight="1">
      <c r="A131" s="31"/>
      <c r="B131" s="32"/>
      <c r="C131" s="33"/>
      <c r="D131" s="33"/>
      <c r="E131" s="229" t="str">
        <f>E9</f>
        <v>MR5 Krásné Březno - PS 01 Rozvodna 22kV</v>
      </c>
      <c r="F131" s="260"/>
      <c r="G131" s="260"/>
      <c r="H131" s="260"/>
      <c r="I131" s="33"/>
      <c r="J131" s="33"/>
      <c r="K131" s="33"/>
      <c r="L131" s="48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</row>
    <row r="132" spans="1:65" s="2" customFormat="1" ht="6.9" customHeight="1">
      <c r="A132" s="31"/>
      <c r="B132" s="32"/>
      <c r="C132" s="33"/>
      <c r="D132" s="33"/>
      <c r="E132" s="33"/>
      <c r="F132" s="33"/>
      <c r="G132" s="33"/>
      <c r="H132" s="33"/>
      <c r="I132" s="33"/>
      <c r="J132" s="33"/>
      <c r="K132" s="33"/>
      <c r="L132" s="48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</row>
    <row r="133" spans="1:65" s="2" customFormat="1" ht="12" customHeight="1">
      <c r="A133" s="31"/>
      <c r="B133" s="32"/>
      <c r="C133" s="26" t="s">
        <v>20</v>
      </c>
      <c r="D133" s="33"/>
      <c r="E133" s="33"/>
      <c r="F133" s="24" t="str">
        <f>F12</f>
        <v xml:space="preserve"> </v>
      </c>
      <c r="G133" s="33"/>
      <c r="H133" s="33"/>
      <c r="I133" s="26" t="s">
        <v>22</v>
      </c>
      <c r="J133" s="63" t="str">
        <f>IF(J12="","",J12)</f>
        <v>4. 3. 2024</v>
      </c>
      <c r="K133" s="33"/>
      <c r="L133" s="48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</row>
    <row r="134" spans="1:65" s="2" customFormat="1" ht="6.9" customHeight="1">
      <c r="A134" s="31"/>
      <c r="B134" s="32"/>
      <c r="C134" s="33"/>
      <c r="D134" s="33"/>
      <c r="E134" s="33"/>
      <c r="F134" s="33"/>
      <c r="G134" s="33"/>
      <c r="H134" s="33"/>
      <c r="I134" s="33"/>
      <c r="J134" s="33"/>
      <c r="K134" s="33"/>
      <c r="L134" s="48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</row>
    <row r="135" spans="1:65" s="2" customFormat="1" ht="15.15" customHeight="1">
      <c r="A135" s="31"/>
      <c r="B135" s="32"/>
      <c r="C135" s="26" t="s">
        <v>24</v>
      </c>
      <c r="D135" s="33"/>
      <c r="E135" s="33"/>
      <c r="F135" s="24" t="str">
        <f>E15</f>
        <v xml:space="preserve"> </v>
      </c>
      <c r="G135" s="33"/>
      <c r="H135" s="33"/>
      <c r="I135" s="26" t="s">
        <v>29</v>
      </c>
      <c r="J135" s="29" t="str">
        <f>E21</f>
        <v xml:space="preserve"> </v>
      </c>
      <c r="K135" s="33"/>
      <c r="L135" s="48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</row>
    <row r="136" spans="1:65" s="2" customFormat="1" ht="15.15" customHeight="1">
      <c r="A136" s="31"/>
      <c r="B136" s="32"/>
      <c r="C136" s="26" t="s">
        <v>27</v>
      </c>
      <c r="D136" s="33"/>
      <c r="E136" s="33"/>
      <c r="F136" s="24" t="str">
        <f>IF(E18="","",E18)</f>
        <v>Vyplň údaj</v>
      </c>
      <c r="G136" s="33"/>
      <c r="H136" s="33"/>
      <c r="I136" s="26" t="s">
        <v>31</v>
      </c>
      <c r="J136" s="29" t="str">
        <f>E24</f>
        <v>Marek Ambrož</v>
      </c>
      <c r="K136" s="33"/>
      <c r="L136" s="48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</row>
    <row r="137" spans="1:65" s="2" customFormat="1" ht="10.35" customHeight="1">
      <c r="A137" s="31"/>
      <c r="B137" s="32"/>
      <c r="C137" s="33"/>
      <c r="D137" s="33"/>
      <c r="E137" s="33"/>
      <c r="F137" s="33"/>
      <c r="G137" s="33"/>
      <c r="H137" s="33"/>
      <c r="I137" s="33"/>
      <c r="J137" s="33"/>
      <c r="K137" s="33"/>
      <c r="L137" s="48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</row>
    <row r="138" spans="1:65" s="11" customFormat="1" ht="29.25" customHeight="1">
      <c r="A138" s="152"/>
      <c r="B138" s="153"/>
      <c r="C138" s="154" t="s">
        <v>116</v>
      </c>
      <c r="D138" s="155" t="s">
        <v>58</v>
      </c>
      <c r="E138" s="155" t="s">
        <v>54</v>
      </c>
      <c r="F138" s="155" t="s">
        <v>55</v>
      </c>
      <c r="G138" s="155" t="s">
        <v>117</v>
      </c>
      <c r="H138" s="155" t="s">
        <v>118</v>
      </c>
      <c r="I138" s="155" t="s">
        <v>119</v>
      </c>
      <c r="J138" s="156" t="s">
        <v>89</v>
      </c>
      <c r="K138" s="157" t="s">
        <v>120</v>
      </c>
      <c r="L138" s="158"/>
      <c r="M138" s="72" t="s">
        <v>1</v>
      </c>
      <c r="N138" s="73" t="s">
        <v>37</v>
      </c>
      <c r="O138" s="73" t="s">
        <v>121</v>
      </c>
      <c r="P138" s="73" t="s">
        <v>122</v>
      </c>
      <c r="Q138" s="73" t="s">
        <v>123</v>
      </c>
      <c r="R138" s="73" t="s">
        <v>124</v>
      </c>
      <c r="S138" s="73" t="s">
        <v>125</v>
      </c>
      <c r="T138" s="74" t="s">
        <v>126</v>
      </c>
      <c r="U138" s="152"/>
      <c r="V138" s="152"/>
      <c r="W138" s="152"/>
      <c r="X138" s="152"/>
      <c r="Y138" s="152"/>
      <c r="Z138" s="152"/>
      <c r="AA138" s="152"/>
      <c r="AB138" s="152"/>
      <c r="AC138" s="152"/>
      <c r="AD138" s="152"/>
      <c r="AE138" s="152"/>
    </row>
    <row r="139" spans="1:65" s="2" customFormat="1" ht="22.8" customHeight="1">
      <c r="A139" s="31"/>
      <c r="B139" s="32"/>
      <c r="C139" s="79" t="s">
        <v>127</v>
      </c>
      <c r="D139" s="33"/>
      <c r="E139" s="33"/>
      <c r="F139" s="33"/>
      <c r="G139" s="33"/>
      <c r="H139" s="33"/>
      <c r="I139" s="33"/>
      <c r="J139" s="159">
        <f>BK139</f>
        <v>0</v>
      </c>
      <c r="K139" s="33"/>
      <c r="L139" s="36"/>
      <c r="M139" s="75"/>
      <c r="N139" s="160"/>
      <c r="O139" s="76"/>
      <c r="P139" s="161">
        <f>P140+P167+P186+P191+P203+P220</f>
        <v>0</v>
      </c>
      <c r="Q139" s="76"/>
      <c r="R139" s="161">
        <f>R140+R167+R186+R191+R203+R220</f>
        <v>26.784240499999996</v>
      </c>
      <c r="S139" s="76"/>
      <c r="T139" s="162">
        <f>T140+T167+T186+T191+T203+T220</f>
        <v>0.88392000000000004</v>
      </c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T139" s="14" t="s">
        <v>72</v>
      </c>
      <c r="AU139" s="14" t="s">
        <v>91</v>
      </c>
      <c r="BK139" s="163">
        <f>BK140+BK167+BK186+BK191+BK203+BK220</f>
        <v>0</v>
      </c>
    </row>
    <row r="140" spans="1:65" s="12" customFormat="1" ht="25.95" customHeight="1">
      <c r="B140" s="164"/>
      <c r="C140" s="165"/>
      <c r="D140" s="166" t="s">
        <v>72</v>
      </c>
      <c r="E140" s="167" t="s">
        <v>128</v>
      </c>
      <c r="F140" s="167" t="s">
        <v>129</v>
      </c>
      <c r="G140" s="165"/>
      <c r="H140" s="165"/>
      <c r="I140" s="168"/>
      <c r="J140" s="169">
        <f>BK140</f>
        <v>0</v>
      </c>
      <c r="K140" s="165"/>
      <c r="L140" s="170"/>
      <c r="M140" s="171"/>
      <c r="N140" s="172"/>
      <c r="O140" s="172"/>
      <c r="P140" s="173">
        <f>P141+P149+P154+P160+P165</f>
        <v>0</v>
      </c>
      <c r="Q140" s="172"/>
      <c r="R140" s="173">
        <f>R141+R149+R154+R160+R165</f>
        <v>12.646822499999997</v>
      </c>
      <c r="S140" s="172"/>
      <c r="T140" s="174">
        <f>T141+T149+T154+T160+T165</f>
        <v>0.69991999999999999</v>
      </c>
      <c r="AR140" s="175" t="s">
        <v>80</v>
      </c>
      <c r="AT140" s="176" t="s">
        <v>72</v>
      </c>
      <c r="AU140" s="176" t="s">
        <v>73</v>
      </c>
      <c r="AY140" s="175" t="s">
        <v>130</v>
      </c>
      <c r="BK140" s="177">
        <f>BK141+BK149+BK154+BK160+BK165</f>
        <v>0</v>
      </c>
    </row>
    <row r="141" spans="1:65" s="12" customFormat="1" ht="22.8" customHeight="1">
      <c r="B141" s="164"/>
      <c r="C141" s="165"/>
      <c r="D141" s="166" t="s">
        <v>72</v>
      </c>
      <c r="E141" s="178" t="s">
        <v>131</v>
      </c>
      <c r="F141" s="178" t="s">
        <v>132</v>
      </c>
      <c r="G141" s="165"/>
      <c r="H141" s="165"/>
      <c r="I141" s="168"/>
      <c r="J141" s="179">
        <f>BK141</f>
        <v>0</v>
      </c>
      <c r="K141" s="165"/>
      <c r="L141" s="170"/>
      <c r="M141" s="171"/>
      <c r="N141" s="172"/>
      <c r="O141" s="172"/>
      <c r="P141" s="173">
        <f>SUM(P142:P148)</f>
        <v>0</v>
      </c>
      <c r="Q141" s="172"/>
      <c r="R141" s="173">
        <f>SUM(R142:R148)</f>
        <v>2.0524599999999995</v>
      </c>
      <c r="S141" s="172"/>
      <c r="T141" s="174">
        <f>SUM(T142:T148)</f>
        <v>0</v>
      </c>
      <c r="AR141" s="175" t="s">
        <v>80</v>
      </c>
      <c r="AT141" s="176" t="s">
        <v>72</v>
      </c>
      <c r="AU141" s="176" t="s">
        <v>80</v>
      </c>
      <c r="AY141" s="175" t="s">
        <v>130</v>
      </c>
      <c r="BK141" s="177">
        <f>SUM(BK142:BK148)</f>
        <v>0</v>
      </c>
    </row>
    <row r="142" spans="1:65" s="2" customFormat="1" ht="24.15" customHeight="1">
      <c r="A142" s="31"/>
      <c r="B142" s="32"/>
      <c r="C142" s="180" t="s">
        <v>80</v>
      </c>
      <c r="D142" s="180" t="s">
        <v>133</v>
      </c>
      <c r="E142" s="181" t="s">
        <v>134</v>
      </c>
      <c r="F142" s="182" t="s">
        <v>135</v>
      </c>
      <c r="G142" s="183" t="s">
        <v>136</v>
      </c>
      <c r="H142" s="184">
        <v>5</v>
      </c>
      <c r="I142" s="185"/>
      <c r="J142" s="186">
        <f t="shared" ref="J142:J148" si="0">ROUND(I142*H142,2)</f>
        <v>0</v>
      </c>
      <c r="K142" s="187"/>
      <c r="L142" s="36"/>
      <c r="M142" s="188" t="s">
        <v>1</v>
      </c>
      <c r="N142" s="189" t="s">
        <v>38</v>
      </c>
      <c r="O142" s="68"/>
      <c r="P142" s="190">
        <f t="shared" ref="P142:P148" si="1">O142*H142</f>
        <v>0</v>
      </c>
      <c r="Q142" s="190">
        <v>0.35648000000000002</v>
      </c>
      <c r="R142" s="190">
        <f t="shared" ref="R142:R148" si="2">Q142*H142</f>
        <v>1.7824</v>
      </c>
      <c r="S142" s="190">
        <v>0</v>
      </c>
      <c r="T142" s="191">
        <f t="shared" ref="T142:T148" si="3">S142*H142</f>
        <v>0</v>
      </c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R142" s="192" t="s">
        <v>137</v>
      </c>
      <c r="AT142" s="192" t="s">
        <v>133</v>
      </c>
      <c r="AU142" s="192" t="s">
        <v>82</v>
      </c>
      <c r="AY142" s="14" t="s">
        <v>130</v>
      </c>
      <c r="BE142" s="193">
        <f t="shared" ref="BE142:BE148" si="4">IF(N142="základní",J142,0)</f>
        <v>0</v>
      </c>
      <c r="BF142" s="193">
        <f t="shared" ref="BF142:BF148" si="5">IF(N142="snížená",J142,0)</f>
        <v>0</v>
      </c>
      <c r="BG142" s="193">
        <f t="shared" ref="BG142:BG148" si="6">IF(N142="zákl. přenesená",J142,0)</f>
        <v>0</v>
      </c>
      <c r="BH142" s="193">
        <f t="shared" ref="BH142:BH148" si="7">IF(N142="sníž. přenesená",J142,0)</f>
        <v>0</v>
      </c>
      <c r="BI142" s="193">
        <f t="shared" ref="BI142:BI148" si="8">IF(N142="nulová",J142,0)</f>
        <v>0</v>
      </c>
      <c r="BJ142" s="14" t="s">
        <v>80</v>
      </c>
      <c r="BK142" s="193">
        <f t="shared" ref="BK142:BK148" si="9">ROUND(I142*H142,2)</f>
        <v>0</v>
      </c>
      <c r="BL142" s="14" t="s">
        <v>137</v>
      </c>
      <c r="BM142" s="192" t="s">
        <v>138</v>
      </c>
    </row>
    <row r="143" spans="1:65" s="2" customFormat="1" ht="16.5" customHeight="1">
      <c r="A143" s="31"/>
      <c r="B143" s="32"/>
      <c r="C143" s="180" t="s">
        <v>82</v>
      </c>
      <c r="D143" s="180" t="s">
        <v>133</v>
      </c>
      <c r="E143" s="181" t="s">
        <v>139</v>
      </c>
      <c r="F143" s="182" t="s">
        <v>140</v>
      </c>
      <c r="G143" s="183" t="s">
        <v>141</v>
      </c>
      <c r="H143" s="184">
        <v>10</v>
      </c>
      <c r="I143" s="185"/>
      <c r="J143" s="186">
        <f t="shared" si="0"/>
        <v>0</v>
      </c>
      <c r="K143" s="187"/>
      <c r="L143" s="36"/>
      <c r="M143" s="188" t="s">
        <v>1</v>
      </c>
      <c r="N143" s="189" t="s">
        <v>38</v>
      </c>
      <c r="O143" s="68"/>
      <c r="P143" s="190">
        <f t="shared" si="1"/>
        <v>0</v>
      </c>
      <c r="Q143" s="190">
        <v>0</v>
      </c>
      <c r="R143" s="190">
        <f t="shared" si="2"/>
        <v>0</v>
      </c>
      <c r="S143" s="190">
        <v>0</v>
      </c>
      <c r="T143" s="191">
        <f t="shared" si="3"/>
        <v>0</v>
      </c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R143" s="192" t="s">
        <v>80</v>
      </c>
      <c r="AT143" s="192" t="s">
        <v>133</v>
      </c>
      <c r="AU143" s="192" t="s">
        <v>82</v>
      </c>
      <c r="AY143" s="14" t="s">
        <v>130</v>
      </c>
      <c r="BE143" s="193">
        <f t="shared" si="4"/>
        <v>0</v>
      </c>
      <c r="BF143" s="193">
        <f t="shared" si="5"/>
        <v>0</v>
      </c>
      <c r="BG143" s="193">
        <f t="shared" si="6"/>
        <v>0</v>
      </c>
      <c r="BH143" s="193">
        <f t="shared" si="7"/>
        <v>0</v>
      </c>
      <c r="BI143" s="193">
        <f t="shared" si="8"/>
        <v>0</v>
      </c>
      <c r="BJ143" s="14" t="s">
        <v>80</v>
      </c>
      <c r="BK143" s="193">
        <f t="shared" si="9"/>
        <v>0</v>
      </c>
      <c r="BL143" s="14" t="s">
        <v>80</v>
      </c>
      <c r="BM143" s="192" t="s">
        <v>142</v>
      </c>
    </row>
    <row r="144" spans="1:65" s="2" customFormat="1" ht="44.25" customHeight="1">
      <c r="A144" s="31"/>
      <c r="B144" s="32"/>
      <c r="C144" s="194" t="s">
        <v>131</v>
      </c>
      <c r="D144" s="194" t="s">
        <v>143</v>
      </c>
      <c r="E144" s="195" t="s">
        <v>144</v>
      </c>
      <c r="F144" s="196" t="s">
        <v>145</v>
      </c>
      <c r="G144" s="197" t="s">
        <v>146</v>
      </c>
      <c r="H144" s="198">
        <v>10</v>
      </c>
      <c r="I144" s="199"/>
      <c r="J144" s="200">
        <f t="shared" si="0"/>
        <v>0</v>
      </c>
      <c r="K144" s="201"/>
      <c r="L144" s="202"/>
      <c r="M144" s="203" t="s">
        <v>1</v>
      </c>
      <c r="N144" s="204" t="s">
        <v>38</v>
      </c>
      <c r="O144" s="68"/>
      <c r="P144" s="190">
        <f t="shared" si="1"/>
        <v>0</v>
      </c>
      <c r="Q144" s="190">
        <v>1.9099999999999999E-2</v>
      </c>
      <c r="R144" s="190">
        <f t="shared" si="2"/>
        <v>0.191</v>
      </c>
      <c r="S144" s="190">
        <v>0</v>
      </c>
      <c r="T144" s="191">
        <f t="shared" si="3"/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192" t="s">
        <v>82</v>
      </c>
      <c r="AT144" s="192" t="s">
        <v>143</v>
      </c>
      <c r="AU144" s="192" t="s">
        <v>82</v>
      </c>
      <c r="AY144" s="14" t="s">
        <v>130</v>
      </c>
      <c r="BE144" s="193">
        <f t="shared" si="4"/>
        <v>0</v>
      </c>
      <c r="BF144" s="193">
        <f t="shared" si="5"/>
        <v>0</v>
      </c>
      <c r="BG144" s="193">
        <f t="shared" si="6"/>
        <v>0</v>
      </c>
      <c r="BH144" s="193">
        <f t="shared" si="7"/>
        <v>0</v>
      </c>
      <c r="BI144" s="193">
        <f t="shared" si="8"/>
        <v>0</v>
      </c>
      <c r="BJ144" s="14" t="s">
        <v>80</v>
      </c>
      <c r="BK144" s="193">
        <f t="shared" si="9"/>
        <v>0</v>
      </c>
      <c r="BL144" s="14" t="s">
        <v>80</v>
      </c>
      <c r="BM144" s="192" t="s">
        <v>147</v>
      </c>
    </row>
    <row r="145" spans="1:65" s="2" customFormat="1" ht="24.15" customHeight="1">
      <c r="A145" s="31"/>
      <c r="B145" s="32"/>
      <c r="C145" s="194" t="s">
        <v>137</v>
      </c>
      <c r="D145" s="194" t="s">
        <v>143</v>
      </c>
      <c r="E145" s="195" t="s">
        <v>148</v>
      </c>
      <c r="F145" s="196" t="s">
        <v>149</v>
      </c>
      <c r="G145" s="197" t="s">
        <v>146</v>
      </c>
      <c r="H145" s="198">
        <v>6</v>
      </c>
      <c r="I145" s="199"/>
      <c r="J145" s="200">
        <f t="shared" si="0"/>
        <v>0</v>
      </c>
      <c r="K145" s="201"/>
      <c r="L145" s="202"/>
      <c r="M145" s="203" t="s">
        <v>1</v>
      </c>
      <c r="N145" s="204" t="s">
        <v>38</v>
      </c>
      <c r="O145" s="68"/>
      <c r="P145" s="190">
        <f t="shared" si="1"/>
        <v>0</v>
      </c>
      <c r="Q145" s="190">
        <v>4.7000000000000002E-3</v>
      </c>
      <c r="R145" s="190">
        <f t="shared" si="2"/>
        <v>2.8200000000000003E-2</v>
      </c>
      <c r="S145" s="190">
        <v>0</v>
      </c>
      <c r="T145" s="191">
        <f t="shared" si="3"/>
        <v>0</v>
      </c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R145" s="192" t="s">
        <v>82</v>
      </c>
      <c r="AT145" s="192" t="s">
        <v>143</v>
      </c>
      <c r="AU145" s="192" t="s">
        <v>82</v>
      </c>
      <c r="AY145" s="14" t="s">
        <v>130</v>
      </c>
      <c r="BE145" s="193">
        <f t="shared" si="4"/>
        <v>0</v>
      </c>
      <c r="BF145" s="193">
        <f t="shared" si="5"/>
        <v>0</v>
      </c>
      <c r="BG145" s="193">
        <f t="shared" si="6"/>
        <v>0</v>
      </c>
      <c r="BH145" s="193">
        <f t="shared" si="7"/>
        <v>0</v>
      </c>
      <c r="BI145" s="193">
        <f t="shared" si="8"/>
        <v>0</v>
      </c>
      <c r="BJ145" s="14" t="s">
        <v>80</v>
      </c>
      <c r="BK145" s="193">
        <f t="shared" si="9"/>
        <v>0</v>
      </c>
      <c r="BL145" s="14" t="s">
        <v>80</v>
      </c>
      <c r="BM145" s="192" t="s">
        <v>150</v>
      </c>
    </row>
    <row r="146" spans="1:65" s="2" customFormat="1" ht="16.5" customHeight="1">
      <c r="A146" s="31"/>
      <c r="B146" s="32"/>
      <c r="C146" s="194" t="s">
        <v>151</v>
      </c>
      <c r="D146" s="194" t="s">
        <v>143</v>
      </c>
      <c r="E146" s="195" t="s">
        <v>152</v>
      </c>
      <c r="F146" s="196" t="s">
        <v>153</v>
      </c>
      <c r="G146" s="197" t="s">
        <v>146</v>
      </c>
      <c r="H146" s="198">
        <v>2</v>
      </c>
      <c r="I146" s="199"/>
      <c r="J146" s="200">
        <f t="shared" si="0"/>
        <v>0</v>
      </c>
      <c r="K146" s="201"/>
      <c r="L146" s="202"/>
      <c r="M146" s="203" t="s">
        <v>1</v>
      </c>
      <c r="N146" s="204" t="s">
        <v>38</v>
      </c>
      <c r="O146" s="68"/>
      <c r="P146" s="190">
        <f t="shared" si="1"/>
        <v>0</v>
      </c>
      <c r="Q146" s="190">
        <v>5.9999999999999995E-4</v>
      </c>
      <c r="R146" s="190">
        <f t="shared" si="2"/>
        <v>1.1999999999999999E-3</v>
      </c>
      <c r="S146" s="190">
        <v>0</v>
      </c>
      <c r="T146" s="191">
        <f t="shared" si="3"/>
        <v>0</v>
      </c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R146" s="192" t="s">
        <v>82</v>
      </c>
      <c r="AT146" s="192" t="s">
        <v>143</v>
      </c>
      <c r="AU146" s="192" t="s">
        <v>82</v>
      </c>
      <c r="AY146" s="14" t="s">
        <v>130</v>
      </c>
      <c r="BE146" s="193">
        <f t="shared" si="4"/>
        <v>0</v>
      </c>
      <c r="BF146" s="193">
        <f t="shared" si="5"/>
        <v>0</v>
      </c>
      <c r="BG146" s="193">
        <f t="shared" si="6"/>
        <v>0</v>
      </c>
      <c r="BH146" s="193">
        <f t="shared" si="7"/>
        <v>0</v>
      </c>
      <c r="BI146" s="193">
        <f t="shared" si="8"/>
        <v>0</v>
      </c>
      <c r="BJ146" s="14" t="s">
        <v>80</v>
      </c>
      <c r="BK146" s="193">
        <f t="shared" si="9"/>
        <v>0</v>
      </c>
      <c r="BL146" s="14" t="s">
        <v>80</v>
      </c>
      <c r="BM146" s="192" t="s">
        <v>154</v>
      </c>
    </row>
    <row r="147" spans="1:65" s="2" customFormat="1" ht="16.5" customHeight="1">
      <c r="A147" s="31"/>
      <c r="B147" s="32"/>
      <c r="C147" s="194" t="s">
        <v>155</v>
      </c>
      <c r="D147" s="194" t="s">
        <v>143</v>
      </c>
      <c r="E147" s="195" t="s">
        <v>156</v>
      </c>
      <c r="F147" s="196" t="s">
        <v>157</v>
      </c>
      <c r="G147" s="197" t="s">
        <v>146</v>
      </c>
      <c r="H147" s="198">
        <v>4</v>
      </c>
      <c r="I147" s="199"/>
      <c r="J147" s="200">
        <f t="shared" si="0"/>
        <v>0</v>
      </c>
      <c r="K147" s="201"/>
      <c r="L147" s="202"/>
      <c r="M147" s="203" t="s">
        <v>1</v>
      </c>
      <c r="N147" s="204" t="s">
        <v>38</v>
      </c>
      <c r="O147" s="68"/>
      <c r="P147" s="190">
        <f t="shared" si="1"/>
        <v>0</v>
      </c>
      <c r="Q147" s="190">
        <v>1E-3</v>
      </c>
      <c r="R147" s="190">
        <f t="shared" si="2"/>
        <v>4.0000000000000001E-3</v>
      </c>
      <c r="S147" s="190">
        <v>0</v>
      </c>
      <c r="T147" s="191">
        <f t="shared" si="3"/>
        <v>0</v>
      </c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R147" s="192" t="s">
        <v>82</v>
      </c>
      <c r="AT147" s="192" t="s">
        <v>143</v>
      </c>
      <c r="AU147" s="192" t="s">
        <v>82</v>
      </c>
      <c r="AY147" s="14" t="s">
        <v>130</v>
      </c>
      <c r="BE147" s="193">
        <f t="shared" si="4"/>
        <v>0</v>
      </c>
      <c r="BF147" s="193">
        <f t="shared" si="5"/>
        <v>0</v>
      </c>
      <c r="BG147" s="193">
        <f t="shared" si="6"/>
        <v>0</v>
      </c>
      <c r="BH147" s="193">
        <f t="shared" si="7"/>
        <v>0</v>
      </c>
      <c r="BI147" s="193">
        <f t="shared" si="8"/>
        <v>0</v>
      </c>
      <c r="BJ147" s="14" t="s">
        <v>80</v>
      </c>
      <c r="BK147" s="193">
        <f t="shared" si="9"/>
        <v>0</v>
      </c>
      <c r="BL147" s="14" t="s">
        <v>80</v>
      </c>
      <c r="BM147" s="192" t="s">
        <v>158</v>
      </c>
    </row>
    <row r="148" spans="1:65" s="2" customFormat="1" ht="16.5" customHeight="1">
      <c r="A148" s="31"/>
      <c r="B148" s="32"/>
      <c r="C148" s="194" t="s">
        <v>159</v>
      </c>
      <c r="D148" s="194" t="s">
        <v>143</v>
      </c>
      <c r="E148" s="195" t="s">
        <v>160</v>
      </c>
      <c r="F148" s="196" t="s">
        <v>161</v>
      </c>
      <c r="G148" s="197" t="s">
        <v>146</v>
      </c>
      <c r="H148" s="198">
        <v>1</v>
      </c>
      <c r="I148" s="199"/>
      <c r="J148" s="200">
        <f t="shared" si="0"/>
        <v>0</v>
      </c>
      <c r="K148" s="201"/>
      <c r="L148" s="202"/>
      <c r="M148" s="203" t="s">
        <v>1</v>
      </c>
      <c r="N148" s="204" t="s">
        <v>38</v>
      </c>
      <c r="O148" s="68"/>
      <c r="P148" s="190">
        <f t="shared" si="1"/>
        <v>0</v>
      </c>
      <c r="Q148" s="190">
        <v>4.5659999999999999E-2</v>
      </c>
      <c r="R148" s="190">
        <f t="shared" si="2"/>
        <v>4.5659999999999999E-2</v>
      </c>
      <c r="S148" s="190">
        <v>0</v>
      </c>
      <c r="T148" s="191">
        <f t="shared" si="3"/>
        <v>0</v>
      </c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R148" s="192" t="s">
        <v>82</v>
      </c>
      <c r="AT148" s="192" t="s">
        <v>143</v>
      </c>
      <c r="AU148" s="192" t="s">
        <v>82</v>
      </c>
      <c r="AY148" s="14" t="s">
        <v>130</v>
      </c>
      <c r="BE148" s="193">
        <f t="shared" si="4"/>
        <v>0</v>
      </c>
      <c r="BF148" s="193">
        <f t="shared" si="5"/>
        <v>0</v>
      </c>
      <c r="BG148" s="193">
        <f t="shared" si="6"/>
        <v>0</v>
      </c>
      <c r="BH148" s="193">
        <f t="shared" si="7"/>
        <v>0</v>
      </c>
      <c r="BI148" s="193">
        <f t="shared" si="8"/>
        <v>0</v>
      </c>
      <c r="BJ148" s="14" t="s">
        <v>80</v>
      </c>
      <c r="BK148" s="193">
        <f t="shared" si="9"/>
        <v>0</v>
      </c>
      <c r="BL148" s="14" t="s">
        <v>80</v>
      </c>
      <c r="BM148" s="192" t="s">
        <v>162</v>
      </c>
    </row>
    <row r="149" spans="1:65" s="12" customFormat="1" ht="22.8" customHeight="1">
      <c r="B149" s="164"/>
      <c r="C149" s="165"/>
      <c r="D149" s="166" t="s">
        <v>72</v>
      </c>
      <c r="E149" s="178" t="s">
        <v>137</v>
      </c>
      <c r="F149" s="178" t="s">
        <v>163</v>
      </c>
      <c r="G149" s="165"/>
      <c r="H149" s="165"/>
      <c r="I149" s="168"/>
      <c r="J149" s="179">
        <f>BK149</f>
        <v>0</v>
      </c>
      <c r="K149" s="165"/>
      <c r="L149" s="170"/>
      <c r="M149" s="171"/>
      <c r="N149" s="172"/>
      <c r="O149" s="172"/>
      <c r="P149" s="173">
        <f>SUM(P150:P153)</f>
        <v>0</v>
      </c>
      <c r="Q149" s="172"/>
      <c r="R149" s="173">
        <f>SUM(R150:R153)</f>
        <v>10.307862499999999</v>
      </c>
      <c r="S149" s="172"/>
      <c r="T149" s="174">
        <f>SUM(T150:T153)</f>
        <v>0</v>
      </c>
      <c r="AR149" s="175" t="s">
        <v>80</v>
      </c>
      <c r="AT149" s="176" t="s">
        <v>72</v>
      </c>
      <c r="AU149" s="176" t="s">
        <v>80</v>
      </c>
      <c r="AY149" s="175" t="s">
        <v>130</v>
      </c>
      <c r="BK149" s="177">
        <f>SUM(BK150:BK153)</f>
        <v>0</v>
      </c>
    </row>
    <row r="150" spans="1:65" s="2" customFormat="1" ht="16.5" customHeight="1">
      <c r="A150" s="31"/>
      <c r="B150" s="32"/>
      <c r="C150" s="180" t="s">
        <v>164</v>
      </c>
      <c r="D150" s="180" t="s">
        <v>133</v>
      </c>
      <c r="E150" s="181" t="s">
        <v>165</v>
      </c>
      <c r="F150" s="182" t="s">
        <v>166</v>
      </c>
      <c r="G150" s="183" t="s">
        <v>167</v>
      </c>
      <c r="H150" s="184">
        <v>4</v>
      </c>
      <c r="I150" s="185"/>
      <c r="J150" s="186">
        <f>ROUND(I150*H150,2)</f>
        <v>0</v>
      </c>
      <c r="K150" s="187"/>
      <c r="L150" s="36"/>
      <c r="M150" s="188" t="s">
        <v>1</v>
      </c>
      <c r="N150" s="189" t="s">
        <v>38</v>
      </c>
      <c r="O150" s="68"/>
      <c r="P150" s="190">
        <f>O150*H150</f>
        <v>0</v>
      </c>
      <c r="Q150" s="190">
        <v>2.5020099999999998</v>
      </c>
      <c r="R150" s="190">
        <f>Q150*H150</f>
        <v>10.008039999999999</v>
      </c>
      <c r="S150" s="190">
        <v>0</v>
      </c>
      <c r="T150" s="191">
        <f>S150*H150</f>
        <v>0</v>
      </c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R150" s="192" t="s">
        <v>137</v>
      </c>
      <c r="AT150" s="192" t="s">
        <v>133</v>
      </c>
      <c r="AU150" s="192" t="s">
        <v>82</v>
      </c>
      <c r="AY150" s="14" t="s">
        <v>130</v>
      </c>
      <c r="BE150" s="193">
        <f>IF(N150="základní",J150,0)</f>
        <v>0</v>
      </c>
      <c r="BF150" s="193">
        <f>IF(N150="snížená",J150,0)</f>
        <v>0</v>
      </c>
      <c r="BG150" s="193">
        <f>IF(N150="zákl. přenesená",J150,0)</f>
        <v>0</v>
      </c>
      <c r="BH150" s="193">
        <f>IF(N150="sníž. přenesená",J150,0)</f>
        <v>0</v>
      </c>
      <c r="BI150" s="193">
        <f>IF(N150="nulová",J150,0)</f>
        <v>0</v>
      </c>
      <c r="BJ150" s="14" t="s">
        <v>80</v>
      </c>
      <c r="BK150" s="193">
        <f>ROUND(I150*H150,2)</f>
        <v>0</v>
      </c>
      <c r="BL150" s="14" t="s">
        <v>137</v>
      </c>
      <c r="BM150" s="192" t="s">
        <v>168</v>
      </c>
    </row>
    <row r="151" spans="1:65" s="2" customFormat="1" ht="24.15" customHeight="1">
      <c r="A151" s="31"/>
      <c r="B151" s="32"/>
      <c r="C151" s="180" t="s">
        <v>169</v>
      </c>
      <c r="D151" s="180" t="s">
        <v>133</v>
      </c>
      <c r="E151" s="181" t="s">
        <v>170</v>
      </c>
      <c r="F151" s="182" t="s">
        <v>171</v>
      </c>
      <c r="G151" s="183" t="s">
        <v>136</v>
      </c>
      <c r="H151" s="184">
        <v>7</v>
      </c>
      <c r="I151" s="185"/>
      <c r="J151" s="186">
        <f>ROUND(I151*H151,2)</f>
        <v>0</v>
      </c>
      <c r="K151" s="187"/>
      <c r="L151" s="36"/>
      <c r="M151" s="188" t="s">
        <v>1</v>
      </c>
      <c r="N151" s="189" t="s">
        <v>38</v>
      </c>
      <c r="O151" s="68"/>
      <c r="P151" s="190">
        <f>O151*H151</f>
        <v>0</v>
      </c>
      <c r="Q151" s="190">
        <v>5.3299999999999997E-3</v>
      </c>
      <c r="R151" s="190">
        <f>Q151*H151</f>
        <v>3.7309999999999996E-2</v>
      </c>
      <c r="S151" s="190">
        <v>0</v>
      </c>
      <c r="T151" s="191">
        <f>S151*H151</f>
        <v>0</v>
      </c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R151" s="192" t="s">
        <v>137</v>
      </c>
      <c r="AT151" s="192" t="s">
        <v>133</v>
      </c>
      <c r="AU151" s="192" t="s">
        <v>82</v>
      </c>
      <c r="AY151" s="14" t="s">
        <v>130</v>
      </c>
      <c r="BE151" s="193">
        <f>IF(N151="základní",J151,0)</f>
        <v>0</v>
      </c>
      <c r="BF151" s="193">
        <f>IF(N151="snížená",J151,0)</f>
        <v>0</v>
      </c>
      <c r="BG151" s="193">
        <f>IF(N151="zákl. přenesená",J151,0)</f>
        <v>0</v>
      </c>
      <c r="BH151" s="193">
        <f>IF(N151="sníž. přenesená",J151,0)</f>
        <v>0</v>
      </c>
      <c r="BI151" s="193">
        <f>IF(N151="nulová",J151,0)</f>
        <v>0</v>
      </c>
      <c r="BJ151" s="14" t="s">
        <v>80</v>
      </c>
      <c r="BK151" s="193">
        <f>ROUND(I151*H151,2)</f>
        <v>0</v>
      </c>
      <c r="BL151" s="14" t="s">
        <v>137</v>
      </c>
      <c r="BM151" s="192" t="s">
        <v>172</v>
      </c>
    </row>
    <row r="152" spans="1:65" s="2" customFormat="1" ht="24.15" customHeight="1">
      <c r="A152" s="31"/>
      <c r="B152" s="32"/>
      <c r="C152" s="180" t="s">
        <v>173</v>
      </c>
      <c r="D152" s="180" t="s">
        <v>133</v>
      </c>
      <c r="E152" s="181" t="s">
        <v>174</v>
      </c>
      <c r="F152" s="182" t="s">
        <v>175</v>
      </c>
      <c r="G152" s="183" t="s">
        <v>136</v>
      </c>
      <c r="H152" s="184">
        <v>7</v>
      </c>
      <c r="I152" s="185"/>
      <c r="J152" s="186">
        <f>ROUND(I152*H152,2)</f>
        <v>0</v>
      </c>
      <c r="K152" s="187"/>
      <c r="L152" s="36"/>
      <c r="M152" s="188" t="s">
        <v>1</v>
      </c>
      <c r="N152" s="189" t="s">
        <v>38</v>
      </c>
      <c r="O152" s="68"/>
      <c r="P152" s="190">
        <f>O152*H152</f>
        <v>0</v>
      </c>
      <c r="Q152" s="190">
        <v>0</v>
      </c>
      <c r="R152" s="190">
        <f>Q152*H152</f>
        <v>0</v>
      </c>
      <c r="S152" s="190">
        <v>0</v>
      </c>
      <c r="T152" s="191">
        <f>S152*H152</f>
        <v>0</v>
      </c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R152" s="192" t="s">
        <v>137</v>
      </c>
      <c r="AT152" s="192" t="s">
        <v>133</v>
      </c>
      <c r="AU152" s="192" t="s">
        <v>82</v>
      </c>
      <c r="AY152" s="14" t="s">
        <v>130</v>
      </c>
      <c r="BE152" s="193">
        <f>IF(N152="základní",J152,0)</f>
        <v>0</v>
      </c>
      <c r="BF152" s="193">
        <f>IF(N152="snížená",J152,0)</f>
        <v>0</v>
      </c>
      <c r="BG152" s="193">
        <f>IF(N152="zákl. přenesená",J152,0)</f>
        <v>0</v>
      </c>
      <c r="BH152" s="193">
        <f>IF(N152="sníž. přenesená",J152,0)</f>
        <v>0</v>
      </c>
      <c r="BI152" s="193">
        <f>IF(N152="nulová",J152,0)</f>
        <v>0</v>
      </c>
      <c r="BJ152" s="14" t="s">
        <v>80</v>
      </c>
      <c r="BK152" s="193">
        <f>ROUND(I152*H152,2)</f>
        <v>0</v>
      </c>
      <c r="BL152" s="14" t="s">
        <v>137</v>
      </c>
      <c r="BM152" s="192" t="s">
        <v>176</v>
      </c>
    </row>
    <row r="153" spans="1:65" s="2" customFormat="1" ht="16.5" customHeight="1">
      <c r="A153" s="31"/>
      <c r="B153" s="32"/>
      <c r="C153" s="180" t="s">
        <v>177</v>
      </c>
      <c r="D153" s="180" t="s">
        <v>133</v>
      </c>
      <c r="E153" s="181" t="s">
        <v>178</v>
      </c>
      <c r="F153" s="182" t="s">
        <v>179</v>
      </c>
      <c r="G153" s="183" t="s">
        <v>180</v>
      </c>
      <c r="H153" s="184">
        <v>0.25</v>
      </c>
      <c r="I153" s="185"/>
      <c r="J153" s="186">
        <f>ROUND(I153*H153,2)</f>
        <v>0</v>
      </c>
      <c r="K153" s="187"/>
      <c r="L153" s="36"/>
      <c r="M153" s="188" t="s">
        <v>1</v>
      </c>
      <c r="N153" s="189" t="s">
        <v>38</v>
      </c>
      <c r="O153" s="68"/>
      <c r="P153" s="190">
        <f>O153*H153</f>
        <v>0</v>
      </c>
      <c r="Q153" s="190">
        <v>1.0500499999999999</v>
      </c>
      <c r="R153" s="190">
        <f>Q153*H153</f>
        <v>0.26251249999999998</v>
      </c>
      <c r="S153" s="190">
        <v>0</v>
      </c>
      <c r="T153" s="191">
        <f>S153*H153</f>
        <v>0</v>
      </c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R153" s="192" t="s">
        <v>137</v>
      </c>
      <c r="AT153" s="192" t="s">
        <v>133</v>
      </c>
      <c r="AU153" s="192" t="s">
        <v>82</v>
      </c>
      <c r="AY153" s="14" t="s">
        <v>130</v>
      </c>
      <c r="BE153" s="193">
        <f>IF(N153="základní",J153,0)</f>
        <v>0</v>
      </c>
      <c r="BF153" s="193">
        <f>IF(N153="snížená",J153,0)</f>
        <v>0</v>
      </c>
      <c r="BG153" s="193">
        <f>IF(N153="zákl. přenesená",J153,0)</f>
        <v>0</v>
      </c>
      <c r="BH153" s="193">
        <f>IF(N153="sníž. přenesená",J153,0)</f>
        <v>0</v>
      </c>
      <c r="BI153" s="193">
        <f>IF(N153="nulová",J153,0)</f>
        <v>0</v>
      </c>
      <c r="BJ153" s="14" t="s">
        <v>80</v>
      </c>
      <c r="BK153" s="193">
        <f>ROUND(I153*H153,2)</f>
        <v>0</v>
      </c>
      <c r="BL153" s="14" t="s">
        <v>137</v>
      </c>
      <c r="BM153" s="192" t="s">
        <v>181</v>
      </c>
    </row>
    <row r="154" spans="1:65" s="12" customFormat="1" ht="22.8" customHeight="1">
      <c r="B154" s="164"/>
      <c r="C154" s="165"/>
      <c r="D154" s="166" t="s">
        <v>72</v>
      </c>
      <c r="E154" s="178" t="s">
        <v>155</v>
      </c>
      <c r="F154" s="178" t="s">
        <v>182</v>
      </c>
      <c r="G154" s="165"/>
      <c r="H154" s="165"/>
      <c r="I154" s="168"/>
      <c r="J154" s="179">
        <f>BK154</f>
        <v>0</v>
      </c>
      <c r="K154" s="165"/>
      <c r="L154" s="170"/>
      <c r="M154" s="171"/>
      <c r="N154" s="172"/>
      <c r="O154" s="172"/>
      <c r="P154" s="173">
        <f>SUM(P155:P159)</f>
        <v>0</v>
      </c>
      <c r="Q154" s="172"/>
      <c r="R154" s="173">
        <f>SUM(R155:R159)</f>
        <v>0.28338000000000008</v>
      </c>
      <c r="S154" s="172"/>
      <c r="T154" s="174">
        <f>SUM(T155:T159)</f>
        <v>0</v>
      </c>
      <c r="AR154" s="175" t="s">
        <v>80</v>
      </c>
      <c r="AT154" s="176" t="s">
        <v>72</v>
      </c>
      <c r="AU154" s="176" t="s">
        <v>80</v>
      </c>
      <c r="AY154" s="175" t="s">
        <v>130</v>
      </c>
      <c r="BK154" s="177">
        <f>SUM(BK155:BK159)</f>
        <v>0</v>
      </c>
    </row>
    <row r="155" spans="1:65" s="2" customFormat="1" ht="24.15" customHeight="1">
      <c r="A155" s="31"/>
      <c r="B155" s="32"/>
      <c r="C155" s="180" t="s">
        <v>8</v>
      </c>
      <c r="D155" s="180" t="s">
        <v>133</v>
      </c>
      <c r="E155" s="181" t="s">
        <v>183</v>
      </c>
      <c r="F155" s="182" t="s">
        <v>184</v>
      </c>
      <c r="G155" s="183" t="s">
        <v>136</v>
      </c>
      <c r="H155" s="184">
        <v>6</v>
      </c>
      <c r="I155" s="185"/>
      <c r="J155" s="186">
        <f>ROUND(I155*H155,2)</f>
        <v>0</v>
      </c>
      <c r="K155" s="187"/>
      <c r="L155" s="36"/>
      <c r="M155" s="188" t="s">
        <v>1</v>
      </c>
      <c r="N155" s="189" t="s">
        <v>38</v>
      </c>
      <c r="O155" s="68"/>
      <c r="P155" s="190">
        <f>O155*H155</f>
        <v>0</v>
      </c>
      <c r="Q155" s="190">
        <v>2.5999999999999998E-4</v>
      </c>
      <c r="R155" s="190">
        <f>Q155*H155</f>
        <v>1.5599999999999998E-3</v>
      </c>
      <c r="S155" s="190">
        <v>0</v>
      </c>
      <c r="T155" s="191">
        <f>S155*H155</f>
        <v>0</v>
      </c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R155" s="192" t="s">
        <v>137</v>
      </c>
      <c r="AT155" s="192" t="s">
        <v>133</v>
      </c>
      <c r="AU155" s="192" t="s">
        <v>82</v>
      </c>
      <c r="AY155" s="14" t="s">
        <v>130</v>
      </c>
      <c r="BE155" s="193">
        <f>IF(N155="základní",J155,0)</f>
        <v>0</v>
      </c>
      <c r="BF155" s="193">
        <f>IF(N155="snížená",J155,0)</f>
        <v>0</v>
      </c>
      <c r="BG155" s="193">
        <f>IF(N155="zákl. přenesená",J155,0)</f>
        <v>0</v>
      </c>
      <c r="BH155" s="193">
        <f>IF(N155="sníž. přenesená",J155,0)</f>
        <v>0</v>
      </c>
      <c r="BI155" s="193">
        <f>IF(N155="nulová",J155,0)</f>
        <v>0</v>
      </c>
      <c r="BJ155" s="14" t="s">
        <v>80</v>
      </c>
      <c r="BK155" s="193">
        <f>ROUND(I155*H155,2)</f>
        <v>0</v>
      </c>
      <c r="BL155" s="14" t="s">
        <v>137</v>
      </c>
      <c r="BM155" s="192" t="s">
        <v>185</v>
      </c>
    </row>
    <row r="156" spans="1:65" s="2" customFormat="1" ht="21.75" customHeight="1">
      <c r="A156" s="31"/>
      <c r="B156" s="32"/>
      <c r="C156" s="180" t="s">
        <v>186</v>
      </c>
      <c r="D156" s="180" t="s">
        <v>133</v>
      </c>
      <c r="E156" s="181" t="s">
        <v>187</v>
      </c>
      <c r="F156" s="182" t="s">
        <v>188</v>
      </c>
      <c r="G156" s="183" t="s">
        <v>136</v>
      </c>
      <c r="H156" s="184">
        <v>6</v>
      </c>
      <c r="I156" s="185"/>
      <c r="J156" s="186">
        <f>ROUND(I156*H156,2)</f>
        <v>0</v>
      </c>
      <c r="K156" s="187"/>
      <c r="L156" s="36"/>
      <c r="M156" s="188" t="s">
        <v>1</v>
      </c>
      <c r="N156" s="189" t="s">
        <v>38</v>
      </c>
      <c r="O156" s="68"/>
      <c r="P156" s="190">
        <f>O156*H156</f>
        <v>0</v>
      </c>
      <c r="Q156" s="190">
        <v>4.3800000000000002E-3</v>
      </c>
      <c r="R156" s="190">
        <f>Q156*H156</f>
        <v>2.6280000000000001E-2</v>
      </c>
      <c r="S156" s="190">
        <v>0</v>
      </c>
      <c r="T156" s="191">
        <f>S156*H156</f>
        <v>0</v>
      </c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R156" s="192" t="s">
        <v>137</v>
      </c>
      <c r="AT156" s="192" t="s">
        <v>133</v>
      </c>
      <c r="AU156" s="192" t="s">
        <v>82</v>
      </c>
      <c r="AY156" s="14" t="s">
        <v>130</v>
      </c>
      <c r="BE156" s="193">
        <f>IF(N156="základní",J156,0)</f>
        <v>0</v>
      </c>
      <c r="BF156" s="193">
        <f>IF(N156="snížená",J156,0)</f>
        <v>0</v>
      </c>
      <c r="BG156" s="193">
        <f>IF(N156="zákl. přenesená",J156,0)</f>
        <v>0</v>
      </c>
      <c r="BH156" s="193">
        <f>IF(N156="sníž. přenesená",J156,0)</f>
        <v>0</v>
      </c>
      <c r="BI156" s="193">
        <f>IF(N156="nulová",J156,0)</f>
        <v>0</v>
      </c>
      <c r="BJ156" s="14" t="s">
        <v>80</v>
      </c>
      <c r="BK156" s="193">
        <f>ROUND(I156*H156,2)</f>
        <v>0</v>
      </c>
      <c r="BL156" s="14" t="s">
        <v>137</v>
      </c>
      <c r="BM156" s="192" t="s">
        <v>189</v>
      </c>
    </row>
    <row r="157" spans="1:65" s="2" customFormat="1" ht="24.15" customHeight="1">
      <c r="A157" s="31"/>
      <c r="B157" s="32"/>
      <c r="C157" s="180" t="s">
        <v>190</v>
      </c>
      <c r="D157" s="180" t="s">
        <v>133</v>
      </c>
      <c r="E157" s="181" t="s">
        <v>191</v>
      </c>
      <c r="F157" s="182" t="s">
        <v>192</v>
      </c>
      <c r="G157" s="183" t="s">
        <v>136</v>
      </c>
      <c r="H157" s="184">
        <v>6</v>
      </c>
      <c r="I157" s="185"/>
      <c r="J157" s="186">
        <f>ROUND(I157*H157,2)</f>
        <v>0</v>
      </c>
      <c r="K157" s="187"/>
      <c r="L157" s="36"/>
      <c r="M157" s="188" t="s">
        <v>1</v>
      </c>
      <c r="N157" s="189" t="s">
        <v>38</v>
      </c>
      <c r="O157" s="68"/>
      <c r="P157" s="190">
        <f>O157*H157</f>
        <v>0</v>
      </c>
      <c r="Q157" s="190">
        <v>1.7330000000000002E-2</v>
      </c>
      <c r="R157" s="190">
        <f>Q157*H157</f>
        <v>0.10398000000000002</v>
      </c>
      <c r="S157" s="190">
        <v>0</v>
      </c>
      <c r="T157" s="191">
        <f>S157*H157</f>
        <v>0</v>
      </c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R157" s="192" t="s">
        <v>137</v>
      </c>
      <c r="AT157" s="192" t="s">
        <v>133</v>
      </c>
      <c r="AU157" s="192" t="s">
        <v>82</v>
      </c>
      <c r="AY157" s="14" t="s">
        <v>130</v>
      </c>
      <c r="BE157" s="193">
        <f>IF(N157="základní",J157,0)</f>
        <v>0</v>
      </c>
      <c r="BF157" s="193">
        <f>IF(N157="snížená",J157,0)</f>
        <v>0</v>
      </c>
      <c r="BG157" s="193">
        <f>IF(N157="zákl. přenesená",J157,0)</f>
        <v>0</v>
      </c>
      <c r="BH157" s="193">
        <f>IF(N157="sníž. přenesená",J157,0)</f>
        <v>0</v>
      </c>
      <c r="BI157" s="193">
        <f>IF(N157="nulová",J157,0)</f>
        <v>0</v>
      </c>
      <c r="BJ157" s="14" t="s">
        <v>80</v>
      </c>
      <c r="BK157" s="193">
        <f>ROUND(I157*H157,2)</f>
        <v>0</v>
      </c>
      <c r="BL157" s="14" t="s">
        <v>137</v>
      </c>
      <c r="BM157" s="192" t="s">
        <v>193</v>
      </c>
    </row>
    <row r="158" spans="1:65" s="2" customFormat="1" ht="16.5" customHeight="1">
      <c r="A158" s="31"/>
      <c r="B158" s="32"/>
      <c r="C158" s="180" t="s">
        <v>194</v>
      </c>
      <c r="D158" s="180" t="s">
        <v>133</v>
      </c>
      <c r="E158" s="181" t="s">
        <v>195</v>
      </c>
      <c r="F158" s="182" t="s">
        <v>196</v>
      </c>
      <c r="G158" s="183" t="s">
        <v>136</v>
      </c>
      <c r="H158" s="184">
        <v>6</v>
      </c>
      <c r="I158" s="185"/>
      <c r="J158" s="186">
        <f>ROUND(I158*H158,2)</f>
        <v>0</v>
      </c>
      <c r="K158" s="187"/>
      <c r="L158" s="36"/>
      <c r="M158" s="188" t="s">
        <v>1</v>
      </c>
      <c r="N158" s="189" t="s">
        <v>38</v>
      </c>
      <c r="O158" s="68"/>
      <c r="P158" s="190">
        <f>O158*H158</f>
        <v>0</v>
      </c>
      <c r="Q158" s="190">
        <v>2.5999999999999998E-4</v>
      </c>
      <c r="R158" s="190">
        <f>Q158*H158</f>
        <v>1.5599999999999998E-3</v>
      </c>
      <c r="S158" s="190">
        <v>0</v>
      </c>
      <c r="T158" s="191">
        <f>S158*H158</f>
        <v>0</v>
      </c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R158" s="192" t="s">
        <v>137</v>
      </c>
      <c r="AT158" s="192" t="s">
        <v>133</v>
      </c>
      <c r="AU158" s="192" t="s">
        <v>82</v>
      </c>
      <c r="AY158" s="14" t="s">
        <v>130</v>
      </c>
      <c r="BE158" s="193">
        <f>IF(N158="základní",J158,0)</f>
        <v>0</v>
      </c>
      <c r="BF158" s="193">
        <f>IF(N158="snížená",J158,0)</f>
        <v>0</v>
      </c>
      <c r="BG158" s="193">
        <f>IF(N158="zákl. přenesená",J158,0)</f>
        <v>0</v>
      </c>
      <c r="BH158" s="193">
        <f>IF(N158="sníž. přenesená",J158,0)</f>
        <v>0</v>
      </c>
      <c r="BI158" s="193">
        <f>IF(N158="nulová",J158,0)</f>
        <v>0</v>
      </c>
      <c r="BJ158" s="14" t="s">
        <v>80</v>
      </c>
      <c r="BK158" s="193">
        <f>ROUND(I158*H158,2)</f>
        <v>0</v>
      </c>
      <c r="BL158" s="14" t="s">
        <v>137</v>
      </c>
      <c r="BM158" s="192" t="s">
        <v>197</v>
      </c>
    </row>
    <row r="159" spans="1:65" s="2" customFormat="1" ht="24.15" customHeight="1">
      <c r="A159" s="31"/>
      <c r="B159" s="32"/>
      <c r="C159" s="180" t="s">
        <v>198</v>
      </c>
      <c r="D159" s="180" t="s">
        <v>133</v>
      </c>
      <c r="E159" s="181" t="s">
        <v>199</v>
      </c>
      <c r="F159" s="182" t="s">
        <v>200</v>
      </c>
      <c r="G159" s="183" t="s">
        <v>136</v>
      </c>
      <c r="H159" s="184">
        <v>6</v>
      </c>
      <c r="I159" s="185"/>
      <c r="J159" s="186">
        <f>ROUND(I159*H159,2)</f>
        <v>0</v>
      </c>
      <c r="K159" s="187"/>
      <c r="L159" s="36"/>
      <c r="M159" s="188" t="s">
        <v>1</v>
      </c>
      <c r="N159" s="189" t="s">
        <v>38</v>
      </c>
      <c r="O159" s="68"/>
      <c r="P159" s="190">
        <f>O159*H159</f>
        <v>0</v>
      </c>
      <c r="Q159" s="190">
        <v>2.5000000000000001E-2</v>
      </c>
      <c r="R159" s="190">
        <f>Q159*H159</f>
        <v>0.15000000000000002</v>
      </c>
      <c r="S159" s="190">
        <v>0</v>
      </c>
      <c r="T159" s="191">
        <f>S159*H159</f>
        <v>0</v>
      </c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R159" s="192" t="s">
        <v>137</v>
      </c>
      <c r="AT159" s="192" t="s">
        <v>133</v>
      </c>
      <c r="AU159" s="192" t="s">
        <v>82</v>
      </c>
      <c r="AY159" s="14" t="s">
        <v>130</v>
      </c>
      <c r="BE159" s="193">
        <f>IF(N159="základní",J159,0)</f>
        <v>0</v>
      </c>
      <c r="BF159" s="193">
        <f>IF(N159="snížená",J159,0)</f>
        <v>0</v>
      </c>
      <c r="BG159" s="193">
        <f>IF(N159="zákl. přenesená",J159,0)</f>
        <v>0</v>
      </c>
      <c r="BH159" s="193">
        <f>IF(N159="sníž. přenesená",J159,0)</f>
        <v>0</v>
      </c>
      <c r="BI159" s="193">
        <f>IF(N159="nulová",J159,0)</f>
        <v>0</v>
      </c>
      <c r="BJ159" s="14" t="s">
        <v>80</v>
      </c>
      <c r="BK159" s="193">
        <f>ROUND(I159*H159,2)</f>
        <v>0</v>
      </c>
      <c r="BL159" s="14" t="s">
        <v>137</v>
      </c>
      <c r="BM159" s="192" t="s">
        <v>201</v>
      </c>
    </row>
    <row r="160" spans="1:65" s="12" customFormat="1" ht="22.8" customHeight="1">
      <c r="B160" s="164"/>
      <c r="C160" s="165"/>
      <c r="D160" s="166" t="s">
        <v>72</v>
      </c>
      <c r="E160" s="178" t="s">
        <v>169</v>
      </c>
      <c r="F160" s="178" t="s">
        <v>202</v>
      </c>
      <c r="G160" s="165"/>
      <c r="H160" s="165"/>
      <c r="I160" s="168"/>
      <c r="J160" s="179">
        <f>BK160</f>
        <v>0</v>
      </c>
      <c r="K160" s="165"/>
      <c r="L160" s="170"/>
      <c r="M160" s="171"/>
      <c r="N160" s="172"/>
      <c r="O160" s="172"/>
      <c r="P160" s="173">
        <f>SUM(P161:P164)</f>
        <v>0</v>
      </c>
      <c r="Q160" s="172"/>
      <c r="R160" s="173">
        <f>SUM(R161:R164)</f>
        <v>3.1199999999999995E-3</v>
      </c>
      <c r="S160" s="172"/>
      <c r="T160" s="174">
        <f>SUM(T161:T164)</f>
        <v>0.69991999999999999</v>
      </c>
      <c r="AR160" s="175" t="s">
        <v>80</v>
      </c>
      <c r="AT160" s="176" t="s">
        <v>72</v>
      </c>
      <c r="AU160" s="176" t="s">
        <v>80</v>
      </c>
      <c r="AY160" s="175" t="s">
        <v>130</v>
      </c>
      <c r="BK160" s="177">
        <f>SUM(BK161:BK164)</f>
        <v>0</v>
      </c>
    </row>
    <row r="161" spans="1:65" s="2" customFormat="1" ht="33" customHeight="1">
      <c r="A161" s="31"/>
      <c r="B161" s="32"/>
      <c r="C161" s="180" t="s">
        <v>203</v>
      </c>
      <c r="D161" s="180" t="s">
        <v>133</v>
      </c>
      <c r="E161" s="181" t="s">
        <v>204</v>
      </c>
      <c r="F161" s="182" t="s">
        <v>205</v>
      </c>
      <c r="G161" s="183" t="s">
        <v>136</v>
      </c>
      <c r="H161" s="184">
        <v>24</v>
      </c>
      <c r="I161" s="185"/>
      <c r="J161" s="186">
        <f>ROUND(I161*H161,2)</f>
        <v>0</v>
      </c>
      <c r="K161" s="187"/>
      <c r="L161" s="36"/>
      <c r="M161" s="188" t="s">
        <v>1</v>
      </c>
      <c r="N161" s="189" t="s">
        <v>38</v>
      </c>
      <c r="O161" s="68"/>
      <c r="P161" s="190">
        <f>O161*H161</f>
        <v>0</v>
      </c>
      <c r="Q161" s="190">
        <v>1.2999999999999999E-4</v>
      </c>
      <c r="R161" s="190">
        <f>Q161*H161</f>
        <v>3.1199999999999995E-3</v>
      </c>
      <c r="S161" s="190">
        <v>0</v>
      </c>
      <c r="T161" s="191">
        <f>S161*H161</f>
        <v>0</v>
      </c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R161" s="192" t="s">
        <v>137</v>
      </c>
      <c r="AT161" s="192" t="s">
        <v>133</v>
      </c>
      <c r="AU161" s="192" t="s">
        <v>82</v>
      </c>
      <c r="AY161" s="14" t="s">
        <v>130</v>
      </c>
      <c r="BE161" s="193">
        <f>IF(N161="základní",J161,0)</f>
        <v>0</v>
      </c>
      <c r="BF161" s="193">
        <f>IF(N161="snížená",J161,0)</f>
        <v>0</v>
      </c>
      <c r="BG161" s="193">
        <f>IF(N161="zákl. přenesená",J161,0)</f>
        <v>0</v>
      </c>
      <c r="BH161" s="193">
        <f>IF(N161="sníž. přenesená",J161,0)</f>
        <v>0</v>
      </c>
      <c r="BI161" s="193">
        <f>IF(N161="nulová",J161,0)</f>
        <v>0</v>
      </c>
      <c r="BJ161" s="14" t="s">
        <v>80</v>
      </c>
      <c r="BK161" s="193">
        <f>ROUND(I161*H161,2)</f>
        <v>0</v>
      </c>
      <c r="BL161" s="14" t="s">
        <v>137</v>
      </c>
      <c r="BM161" s="192" t="s">
        <v>206</v>
      </c>
    </row>
    <row r="162" spans="1:65" s="2" customFormat="1" ht="24.15" customHeight="1">
      <c r="A162" s="31"/>
      <c r="B162" s="32"/>
      <c r="C162" s="180" t="s">
        <v>207</v>
      </c>
      <c r="D162" s="180" t="s">
        <v>133</v>
      </c>
      <c r="E162" s="181" t="s">
        <v>208</v>
      </c>
      <c r="F162" s="182" t="s">
        <v>209</v>
      </c>
      <c r="G162" s="183" t="s">
        <v>141</v>
      </c>
      <c r="H162" s="184">
        <v>4</v>
      </c>
      <c r="I162" s="185"/>
      <c r="J162" s="186">
        <f>ROUND(I162*H162,2)</f>
        <v>0</v>
      </c>
      <c r="K162" s="187"/>
      <c r="L162" s="36"/>
      <c r="M162" s="188" t="s">
        <v>1</v>
      </c>
      <c r="N162" s="189" t="s">
        <v>38</v>
      </c>
      <c r="O162" s="68"/>
      <c r="P162" s="190">
        <f>O162*H162</f>
        <v>0</v>
      </c>
      <c r="Q162" s="190">
        <v>0</v>
      </c>
      <c r="R162" s="190">
        <f>Q162*H162</f>
        <v>0</v>
      </c>
      <c r="S162" s="190">
        <v>2.48E-3</v>
      </c>
      <c r="T162" s="191">
        <f>S162*H162</f>
        <v>9.92E-3</v>
      </c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R162" s="192" t="s">
        <v>80</v>
      </c>
      <c r="AT162" s="192" t="s">
        <v>133</v>
      </c>
      <c r="AU162" s="192" t="s">
        <v>82</v>
      </c>
      <c r="AY162" s="14" t="s">
        <v>130</v>
      </c>
      <c r="BE162" s="193">
        <f>IF(N162="základní",J162,0)</f>
        <v>0</v>
      </c>
      <c r="BF162" s="193">
        <f>IF(N162="snížená",J162,0)</f>
        <v>0</v>
      </c>
      <c r="BG162" s="193">
        <f>IF(N162="zákl. přenesená",J162,0)</f>
        <v>0</v>
      </c>
      <c r="BH162" s="193">
        <f>IF(N162="sníž. přenesená",J162,0)</f>
        <v>0</v>
      </c>
      <c r="BI162" s="193">
        <f>IF(N162="nulová",J162,0)</f>
        <v>0</v>
      </c>
      <c r="BJ162" s="14" t="s">
        <v>80</v>
      </c>
      <c r="BK162" s="193">
        <f>ROUND(I162*H162,2)</f>
        <v>0</v>
      </c>
      <c r="BL162" s="14" t="s">
        <v>80</v>
      </c>
      <c r="BM162" s="192" t="s">
        <v>210</v>
      </c>
    </row>
    <row r="163" spans="1:65" s="2" customFormat="1" ht="16.5" customHeight="1">
      <c r="A163" s="31"/>
      <c r="B163" s="32"/>
      <c r="C163" s="180" t="s">
        <v>211</v>
      </c>
      <c r="D163" s="180" t="s">
        <v>133</v>
      </c>
      <c r="E163" s="181" t="s">
        <v>212</v>
      </c>
      <c r="F163" s="182" t="s">
        <v>213</v>
      </c>
      <c r="G163" s="183" t="s">
        <v>136</v>
      </c>
      <c r="H163" s="184">
        <v>5</v>
      </c>
      <c r="I163" s="185"/>
      <c r="J163" s="186">
        <f>ROUND(I163*H163,2)</f>
        <v>0</v>
      </c>
      <c r="K163" s="187"/>
      <c r="L163" s="36"/>
      <c r="M163" s="188" t="s">
        <v>1</v>
      </c>
      <c r="N163" s="189" t="s">
        <v>38</v>
      </c>
      <c r="O163" s="68"/>
      <c r="P163" s="190">
        <f>O163*H163</f>
        <v>0</v>
      </c>
      <c r="Q163" s="190">
        <v>0</v>
      </c>
      <c r="R163" s="190">
        <f>Q163*H163</f>
        <v>0</v>
      </c>
      <c r="S163" s="190">
        <v>6.6000000000000003E-2</v>
      </c>
      <c r="T163" s="191">
        <f>S163*H163</f>
        <v>0.33</v>
      </c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R163" s="192" t="s">
        <v>137</v>
      </c>
      <c r="AT163" s="192" t="s">
        <v>133</v>
      </c>
      <c r="AU163" s="192" t="s">
        <v>82</v>
      </c>
      <c r="AY163" s="14" t="s">
        <v>130</v>
      </c>
      <c r="BE163" s="193">
        <f>IF(N163="základní",J163,0)</f>
        <v>0</v>
      </c>
      <c r="BF163" s="193">
        <f>IF(N163="snížená",J163,0)</f>
        <v>0</v>
      </c>
      <c r="BG163" s="193">
        <f>IF(N163="zákl. přenesená",J163,0)</f>
        <v>0</v>
      </c>
      <c r="BH163" s="193">
        <f>IF(N163="sníž. přenesená",J163,0)</f>
        <v>0</v>
      </c>
      <c r="BI163" s="193">
        <f>IF(N163="nulová",J163,0)</f>
        <v>0</v>
      </c>
      <c r="BJ163" s="14" t="s">
        <v>80</v>
      </c>
      <c r="BK163" s="193">
        <f>ROUND(I163*H163,2)</f>
        <v>0</v>
      </c>
      <c r="BL163" s="14" t="s">
        <v>137</v>
      </c>
      <c r="BM163" s="192" t="s">
        <v>214</v>
      </c>
    </row>
    <row r="164" spans="1:65" s="2" customFormat="1" ht="24.15" customHeight="1">
      <c r="A164" s="31"/>
      <c r="B164" s="32"/>
      <c r="C164" s="180" t="s">
        <v>215</v>
      </c>
      <c r="D164" s="180" t="s">
        <v>133</v>
      </c>
      <c r="E164" s="181" t="s">
        <v>216</v>
      </c>
      <c r="F164" s="182" t="s">
        <v>217</v>
      </c>
      <c r="G164" s="183" t="s">
        <v>146</v>
      </c>
      <c r="H164" s="184">
        <v>4</v>
      </c>
      <c r="I164" s="185"/>
      <c r="J164" s="186">
        <f>ROUND(I164*H164,2)</f>
        <v>0</v>
      </c>
      <c r="K164" s="187"/>
      <c r="L164" s="36"/>
      <c r="M164" s="188" t="s">
        <v>1</v>
      </c>
      <c r="N164" s="189" t="s">
        <v>38</v>
      </c>
      <c r="O164" s="68"/>
      <c r="P164" s="190">
        <f>O164*H164</f>
        <v>0</v>
      </c>
      <c r="Q164" s="190">
        <v>0</v>
      </c>
      <c r="R164" s="190">
        <f>Q164*H164</f>
        <v>0</v>
      </c>
      <c r="S164" s="190">
        <v>0.09</v>
      </c>
      <c r="T164" s="191">
        <f>S164*H164</f>
        <v>0.36</v>
      </c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R164" s="192" t="s">
        <v>137</v>
      </c>
      <c r="AT164" s="192" t="s">
        <v>133</v>
      </c>
      <c r="AU164" s="192" t="s">
        <v>82</v>
      </c>
      <c r="AY164" s="14" t="s">
        <v>130</v>
      </c>
      <c r="BE164" s="193">
        <f>IF(N164="základní",J164,0)</f>
        <v>0</v>
      </c>
      <c r="BF164" s="193">
        <f>IF(N164="snížená",J164,0)</f>
        <v>0</v>
      </c>
      <c r="BG164" s="193">
        <f>IF(N164="zákl. přenesená",J164,0)</f>
        <v>0</v>
      </c>
      <c r="BH164" s="193">
        <f>IF(N164="sníž. přenesená",J164,0)</f>
        <v>0</v>
      </c>
      <c r="BI164" s="193">
        <f>IF(N164="nulová",J164,0)</f>
        <v>0</v>
      </c>
      <c r="BJ164" s="14" t="s">
        <v>80</v>
      </c>
      <c r="BK164" s="193">
        <f>ROUND(I164*H164,2)</f>
        <v>0</v>
      </c>
      <c r="BL164" s="14" t="s">
        <v>137</v>
      </c>
      <c r="BM164" s="192" t="s">
        <v>218</v>
      </c>
    </row>
    <row r="165" spans="1:65" s="12" customFormat="1" ht="22.8" customHeight="1">
      <c r="B165" s="164"/>
      <c r="C165" s="165"/>
      <c r="D165" s="166" t="s">
        <v>72</v>
      </c>
      <c r="E165" s="178" t="s">
        <v>219</v>
      </c>
      <c r="F165" s="178" t="s">
        <v>220</v>
      </c>
      <c r="G165" s="165"/>
      <c r="H165" s="165"/>
      <c r="I165" s="168"/>
      <c r="J165" s="179">
        <f>BK165</f>
        <v>0</v>
      </c>
      <c r="K165" s="165"/>
      <c r="L165" s="170"/>
      <c r="M165" s="171"/>
      <c r="N165" s="172"/>
      <c r="O165" s="172"/>
      <c r="P165" s="173">
        <f>P166</f>
        <v>0</v>
      </c>
      <c r="Q165" s="172"/>
      <c r="R165" s="173">
        <f>R166</f>
        <v>0</v>
      </c>
      <c r="S165" s="172"/>
      <c r="T165" s="174">
        <f>T166</f>
        <v>0</v>
      </c>
      <c r="AR165" s="175" t="s">
        <v>80</v>
      </c>
      <c r="AT165" s="176" t="s">
        <v>72</v>
      </c>
      <c r="AU165" s="176" t="s">
        <v>80</v>
      </c>
      <c r="AY165" s="175" t="s">
        <v>130</v>
      </c>
      <c r="BK165" s="177">
        <f>BK166</f>
        <v>0</v>
      </c>
    </row>
    <row r="166" spans="1:65" s="2" customFormat="1" ht="16.5" customHeight="1">
      <c r="A166" s="31"/>
      <c r="B166" s="32"/>
      <c r="C166" s="180" t="s">
        <v>7</v>
      </c>
      <c r="D166" s="180" t="s">
        <v>133</v>
      </c>
      <c r="E166" s="181" t="s">
        <v>221</v>
      </c>
      <c r="F166" s="182" t="s">
        <v>222</v>
      </c>
      <c r="G166" s="183" t="s">
        <v>180</v>
      </c>
      <c r="H166" s="184">
        <v>12.564</v>
      </c>
      <c r="I166" s="185"/>
      <c r="J166" s="186">
        <f>ROUND(I166*H166,2)</f>
        <v>0</v>
      </c>
      <c r="K166" s="187"/>
      <c r="L166" s="36"/>
      <c r="M166" s="188" t="s">
        <v>1</v>
      </c>
      <c r="N166" s="189" t="s">
        <v>38</v>
      </c>
      <c r="O166" s="68"/>
      <c r="P166" s="190">
        <f>O166*H166</f>
        <v>0</v>
      </c>
      <c r="Q166" s="190">
        <v>0</v>
      </c>
      <c r="R166" s="190">
        <f>Q166*H166</f>
        <v>0</v>
      </c>
      <c r="S166" s="190">
        <v>0</v>
      </c>
      <c r="T166" s="191">
        <f>S166*H166</f>
        <v>0</v>
      </c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R166" s="192" t="s">
        <v>137</v>
      </c>
      <c r="AT166" s="192" t="s">
        <v>133</v>
      </c>
      <c r="AU166" s="192" t="s">
        <v>82</v>
      </c>
      <c r="AY166" s="14" t="s">
        <v>130</v>
      </c>
      <c r="BE166" s="193">
        <f>IF(N166="základní",J166,0)</f>
        <v>0</v>
      </c>
      <c r="BF166" s="193">
        <f>IF(N166="snížená",J166,0)</f>
        <v>0</v>
      </c>
      <c r="BG166" s="193">
        <f>IF(N166="zákl. přenesená",J166,0)</f>
        <v>0</v>
      </c>
      <c r="BH166" s="193">
        <f>IF(N166="sníž. přenesená",J166,0)</f>
        <v>0</v>
      </c>
      <c r="BI166" s="193">
        <f>IF(N166="nulová",J166,0)</f>
        <v>0</v>
      </c>
      <c r="BJ166" s="14" t="s">
        <v>80</v>
      </c>
      <c r="BK166" s="193">
        <f>ROUND(I166*H166,2)</f>
        <v>0</v>
      </c>
      <c r="BL166" s="14" t="s">
        <v>137</v>
      </c>
      <c r="BM166" s="192" t="s">
        <v>223</v>
      </c>
    </row>
    <row r="167" spans="1:65" s="12" customFormat="1" ht="25.95" customHeight="1">
      <c r="B167" s="164"/>
      <c r="C167" s="165"/>
      <c r="D167" s="166" t="s">
        <v>72</v>
      </c>
      <c r="E167" s="167" t="s">
        <v>224</v>
      </c>
      <c r="F167" s="167" t="s">
        <v>225</v>
      </c>
      <c r="G167" s="165"/>
      <c r="H167" s="165"/>
      <c r="I167" s="168"/>
      <c r="J167" s="169">
        <f>BK167</f>
        <v>0</v>
      </c>
      <c r="K167" s="165"/>
      <c r="L167" s="170"/>
      <c r="M167" s="171"/>
      <c r="N167" s="172"/>
      <c r="O167" s="172"/>
      <c r="P167" s="173">
        <f>P168+P173+P175+P178</f>
        <v>0</v>
      </c>
      <c r="Q167" s="172"/>
      <c r="R167" s="173">
        <f>R168+R173+R175+R178</f>
        <v>7.9958879999999999</v>
      </c>
      <c r="S167" s="172"/>
      <c r="T167" s="174">
        <f>T168+T173+T175+T178</f>
        <v>0.184</v>
      </c>
      <c r="AR167" s="175" t="s">
        <v>82</v>
      </c>
      <c r="AT167" s="176" t="s">
        <v>72</v>
      </c>
      <c r="AU167" s="176" t="s">
        <v>73</v>
      </c>
      <c r="AY167" s="175" t="s">
        <v>130</v>
      </c>
      <c r="BK167" s="177">
        <f>BK168+BK173+BK175+BK178</f>
        <v>0</v>
      </c>
    </row>
    <row r="168" spans="1:65" s="12" customFormat="1" ht="22.8" customHeight="1">
      <c r="B168" s="164"/>
      <c r="C168" s="165"/>
      <c r="D168" s="166" t="s">
        <v>72</v>
      </c>
      <c r="E168" s="178" t="s">
        <v>226</v>
      </c>
      <c r="F168" s="178" t="s">
        <v>227</v>
      </c>
      <c r="G168" s="165"/>
      <c r="H168" s="165"/>
      <c r="I168" s="168"/>
      <c r="J168" s="179">
        <f>BK168</f>
        <v>0</v>
      </c>
      <c r="K168" s="165"/>
      <c r="L168" s="170"/>
      <c r="M168" s="171"/>
      <c r="N168" s="172"/>
      <c r="O168" s="172"/>
      <c r="P168" s="173">
        <f>SUM(P169:P172)</f>
        <v>0</v>
      </c>
      <c r="Q168" s="172"/>
      <c r="R168" s="173">
        <f>SUM(R169:R172)</f>
        <v>0.10104</v>
      </c>
      <c r="S168" s="172"/>
      <c r="T168" s="174">
        <f>SUM(T169:T172)</f>
        <v>0</v>
      </c>
      <c r="AR168" s="175" t="s">
        <v>82</v>
      </c>
      <c r="AT168" s="176" t="s">
        <v>72</v>
      </c>
      <c r="AU168" s="176" t="s">
        <v>80</v>
      </c>
      <c r="AY168" s="175" t="s">
        <v>130</v>
      </c>
      <c r="BK168" s="177">
        <f>SUM(BK169:BK172)</f>
        <v>0</v>
      </c>
    </row>
    <row r="169" spans="1:65" s="2" customFormat="1" ht="21.75" customHeight="1">
      <c r="A169" s="31"/>
      <c r="B169" s="32"/>
      <c r="C169" s="180" t="s">
        <v>228</v>
      </c>
      <c r="D169" s="180" t="s">
        <v>133</v>
      </c>
      <c r="E169" s="181" t="s">
        <v>229</v>
      </c>
      <c r="F169" s="182" t="s">
        <v>230</v>
      </c>
      <c r="G169" s="183" t="s">
        <v>141</v>
      </c>
      <c r="H169" s="184">
        <v>15</v>
      </c>
      <c r="I169" s="185"/>
      <c r="J169" s="186">
        <f>ROUND(I169*H169,2)</f>
        <v>0</v>
      </c>
      <c r="K169" s="187"/>
      <c r="L169" s="36"/>
      <c r="M169" s="188" t="s">
        <v>1</v>
      </c>
      <c r="N169" s="189" t="s">
        <v>38</v>
      </c>
      <c r="O169" s="68"/>
      <c r="P169" s="190">
        <f>O169*H169</f>
        <v>0</v>
      </c>
      <c r="Q169" s="190">
        <v>0</v>
      </c>
      <c r="R169" s="190">
        <f>Q169*H169</f>
        <v>0</v>
      </c>
      <c r="S169" s="190">
        <v>0</v>
      </c>
      <c r="T169" s="191">
        <f>S169*H169</f>
        <v>0</v>
      </c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R169" s="192" t="s">
        <v>80</v>
      </c>
      <c r="AT169" s="192" t="s">
        <v>133</v>
      </c>
      <c r="AU169" s="192" t="s">
        <v>82</v>
      </c>
      <c r="AY169" s="14" t="s">
        <v>130</v>
      </c>
      <c r="BE169" s="193">
        <f>IF(N169="základní",J169,0)</f>
        <v>0</v>
      </c>
      <c r="BF169" s="193">
        <f>IF(N169="snížená",J169,0)</f>
        <v>0</v>
      </c>
      <c r="BG169" s="193">
        <f>IF(N169="zákl. přenesená",J169,0)</f>
        <v>0</v>
      </c>
      <c r="BH169" s="193">
        <f>IF(N169="sníž. přenesená",J169,0)</f>
        <v>0</v>
      </c>
      <c r="BI169" s="193">
        <f>IF(N169="nulová",J169,0)</f>
        <v>0</v>
      </c>
      <c r="BJ169" s="14" t="s">
        <v>80</v>
      </c>
      <c r="BK169" s="193">
        <f>ROUND(I169*H169,2)</f>
        <v>0</v>
      </c>
      <c r="BL169" s="14" t="s">
        <v>80</v>
      </c>
      <c r="BM169" s="192" t="s">
        <v>231</v>
      </c>
    </row>
    <row r="170" spans="1:65" s="2" customFormat="1" ht="16.5" customHeight="1">
      <c r="A170" s="31"/>
      <c r="B170" s="32"/>
      <c r="C170" s="194" t="s">
        <v>232</v>
      </c>
      <c r="D170" s="194" t="s">
        <v>143</v>
      </c>
      <c r="E170" s="195" t="s">
        <v>233</v>
      </c>
      <c r="F170" s="196" t="s">
        <v>234</v>
      </c>
      <c r="G170" s="197" t="s">
        <v>141</v>
      </c>
      <c r="H170" s="198">
        <v>8</v>
      </c>
      <c r="I170" s="199"/>
      <c r="J170" s="200">
        <f>ROUND(I170*H170,2)</f>
        <v>0</v>
      </c>
      <c r="K170" s="201"/>
      <c r="L170" s="202"/>
      <c r="M170" s="203" t="s">
        <v>1</v>
      </c>
      <c r="N170" s="204" t="s">
        <v>38</v>
      </c>
      <c r="O170" s="68"/>
      <c r="P170" s="190">
        <f>O170*H170</f>
        <v>0</v>
      </c>
      <c r="Q170" s="190">
        <v>1.2E-2</v>
      </c>
      <c r="R170" s="190">
        <f>Q170*H170</f>
        <v>9.6000000000000002E-2</v>
      </c>
      <c r="S170" s="190">
        <v>0</v>
      </c>
      <c r="T170" s="191">
        <f>S170*H170</f>
        <v>0</v>
      </c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R170" s="192" t="s">
        <v>82</v>
      </c>
      <c r="AT170" s="192" t="s">
        <v>143</v>
      </c>
      <c r="AU170" s="192" t="s">
        <v>82</v>
      </c>
      <c r="AY170" s="14" t="s">
        <v>130</v>
      </c>
      <c r="BE170" s="193">
        <f>IF(N170="základní",J170,0)</f>
        <v>0</v>
      </c>
      <c r="BF170" s="193">
        <f>IF(N170="snížená",J170,0)</f>
        <v>0</v>
      </c>
      <c r="BG170" s="193">
        <f>IF(N170="zákl. přenesená",J170,0)</f>
        <v>0</v>
      </c>
      <c r="BH170" s="193">
        <f>IF(N170="sníž. přenesená",J170,0)</f>
        <v>0</v>
      </c>
      <c r="BI170" s="193">
        <f>IF(N170="nulová",J170,0)</f>
        <v>0</v>
      </c>
      <c r="BJ170" s="14" t="s">
        <v>80</v>
      </c>
      <c r="BK170" s="193">
        <f>ROUND(I170*H170,2)</f>
        <v>0</v>
      </c>
      <c r="BL170" s="14" t="s">
        <v>80</v>
      </c>
      <c r="BM170" s="192" t="s">
        <v>235</v>
      </c>
    </row>
    <row r="171" spans="1:65" s="2" customFormat="1" ht="16.5" customHeight="1">
      <c r="A171" s="31"/>
      <c r="B171" s="32"/>
      <c r="C171" s="194" t="s">
        <v>236</v>
      </c>
      <c r="D171" s="194" t="s">
        <v>143</v>
      </c>
      <c r="E171" s="195" t="s">
        <v>237</v>
      </c>
      <c r="F171" s="196" t="s">
        <v>238</v>
      </c>
      <c r="G171" s="197" t="s">
        <v>146</v>
      </c>
      <c r="H171" s="198">
        <v>36</v>
      </c>
      <c r="I171" s="199"/>
      <c r="J171" s="200">
        <f>ROUND(I171*H171,2)</f>
        <v>0</v>
      </c>
      <c r="K171" s="201"/>
      <c r="L171" s="202"/>
      <c r="M171" s="203" t="s">
        <v>1</v>
      </c>
      <c r="N171" s="204" t="s">
        <v>38</v>
      </c>
      <c r="O171" s="68"/>
      <c r="P171" s="190">
        <f>O171*H171</f>
        <v>0</v>
      </c>
      <c r="Q171" s="190">
        <v>1.3999999999999999E-4</v>
      </c>
      <c r="R171" s="190">
        <f>Q171*H171</f>
        <v>5.0399999999999993E-3</v>
      </c>
      <c r="S171" s="190">
        <v>0</v>
      </c>
      <c r="T171" s="191">
        <f>S171*H171</f>
        <v>0</v>
      </c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R171" s="192" t="s">
        <v>82</v>
      </c>
      <c r="AT171" s="192" t="s">
        <v>143</v>
      </c>
      <c r="AU171" s="192" t="s">
        <v>82</v>
      </c>
      <c r="AY171" s="14" t="s">
        <v>130</v>
      </c>
      <c r="BE171" s="193">
        <f>IF(N171="základní",J171,0)</f>
        <v>0</v>
      </c>
      <c r="BF171" s="193">
        <f>IF(N171="snížená",J171,0)</f>
        <v>0</v>
      </c>
      <c r="BG171" s="193">
        <f>IF(N171="zákl. přenesená",J171,0)</f>
        <v>0</v>
      </c>
      <c r="BH171" s="193">
        <f>IF(N171="sníž. přenesená",J171,0)</f>
        <v>0</v>
      </c>
      <c r="BI171" s="193">
        <f>IF(N171="nulová",J171,0)</f>
        <v>0</v>
      </c>
      <c r="BJ171" s="14" t="s">
        <v>80</v>
      </c>
      <c r="BK171" s="193">
        <f>ROUND(I171*H171,2)</f>
        <v>0</v>
      </c>
      <c r="BL171" s="14" t="s">
        <v>80</v>
      </c>
      <c r="BM171" s="192" t="s">
        <v>239</v>
      </c>
    </row>
    <row r="172" spans="1:65" s="2" customFormat="1" ht="24.15" customHeight="1">
      <c r="A172" s="31"/>
      <c r="B172" s="32"/>
      <c r="C172" s="180" t="s">
        <v>240</v>
      </c>
      <c r="D172" s="180" t="s">
        <v>133</v>
      </c>
      <c r="E172" s="181" t="s">
        <v>241</v>
      </c>
      <c r="F172" s="182" t="s">
        <v>242</v>
      </c>
      <c r="G172" s="183" t="s">
        <v>146</v>
      </c>
      <c r="H172" s="184">
        <v>36</v>
      </c>
      <c r="I172" s="185"/>
      <c r="J172" s="186">
        <f>ROUND(I172*H172,2)</f>
        <v>0</v>
      </c>
      <c r="K172" s="187"/>
      <c r="L172" s="36"/>
      <c r="M172" s="188" t="s">
        <v>1</v>
      </c>
      <c r="N172" s="189" t="s">
        <v>38</v>
      </c>
      <c r="O172" s="68"/>
      <c r="P172" s="190">
        <f>O172*H172</f>
        <v>0</v>
      </c>
      <c r="Q172" s="190">
        <v>0</v>
      </c>
      <c r="R172" s="190">
        <f>Q172*H172</f>
        <v>0</v>
      </c>
      <c r="S172" s="190">
        <v>0</v>
      </c>
      <c r="T172" s="191">
        <f>S172*H172</f>
        <v>0</v>
      </c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R172" s="192" t="s">
        <v>80</v>
      </c>
      <c r="AT172" s="192" t="s">
        <v>133</v>
      </c>
      <c r="AU172" s="192" t="s">
        <v>82</v>
      </c>
      <c r="AY172" s="14" t="s">
        <v>130</v>
      </c>
      <c r="BE172" s="193">
        <f>IF(N172="základní",J172,0)</f>
        <v>0</v>
      </c>
      <c r="BF172" s="193">
        <f>IF(N172="snížená",J172,0)</f>
        <v>0</v>
      </c>
      <c r="BG172" s="193">
        <f>IF(N172="zákl. přenesená",J172,0)</f>
        <v>0</v>
      </c>
      <c r="BH172" s="193">
        <f>IF(N172="sníž. přenesená",J172,0)</f>
        <v>0</v>
      </c>
      <c r="BI172" s="193">
        <f>IF(N172="nulová",J172,0)</f>
        <v>0</v>
      </c>
      <c r="BJ172" s="14" t="s">
        <v>80</v>
      </c>
      <c r="BK172" s="193">
        <f>ROUND(I172*H172,2)</f>
        <v>0</v>
      </c>
      <c r="BL172" s="14" t="s">
        <v>80</v>
      </c>
      <c r="BM172" s="192" t="s">
        <v>243</v>
      </c>
    </row>
    <row r="173" spans="1:65" s="12" customFormat="1" ht="22.8" customHeight="1">
      <c r="B173" s="164"/>
      <c r="C173" s="165"/>
      <c r="D173" s="166" t="s">
        <v>72</v>
      </c>
      <c r="E173" s="178" t="s">
        <v>244</v>
      </c>
      <c r="F173" s="178" t="s">
        <v>245</v>
      </c>
      <c r="G173" s="165"/>
      <c r="H173" s="165"/>
      <c r="I173" s="168"/>
      <c r="J173" s="179">
        <f>BK173</f>
        <v>0</v>
      </c>
      <c r="K173" s="165"/>
      <c r="L173" s="170"/>
      <c r="M173" s="171"/>
      <c r="N173" s="172"/>
      <c r="O173" s="172"/>
      <c r="P173" s="173">
        <f>P174</f>
        <v>0</v>
      </c>
      <c r="Q173" s="172"/>
      <c r="R173" s="173">
        <f>R174</f>
        <v>0</v>
      </c>
      <c r="S173" s="172"/>
      <c r="T173" s="174">
        <f>T174</f>
        <v>0.184</v>
      </c>
      <c r="AR173" s="175" t="s">
        <v>82</v>
      </c>
      <c r="AT173" s="176" t="s">
        <v>72</v>
      </c>
      <c r="AU173" s="176" t="s">
        <v>80</v>
      </c>
      <c r="AY173" s="175" t="s">
        <v>130</v>
      </c>
      <c r="BK173" s="177">
        <f>BK174</f>
        <v>0</v>
      </c>
    </row>
    <row r="174" spans="1:65" s="2" customFormat="1" ht="16.5" customHeight="1">
      <c r="A174" s="31"/>
      <c r="B174" s="32"/>
      <c r="C174" s="180" t="s">
        <v>246</v>
      </c>
      <c r="D174" s="180" t="s">
        <v>133</v>
      </c>
      <c r="E174" s="181" t="s">
        <v>247</v>
      </c>
      <c r="F174" s="182" t="s">
        <v>248</v>
      </c>
      <c r="G174" s="183" t="s">
        <v>146</v>
      </c>
      <c r="H174" s="184">
        <v>8</v>
      </c>
      <c r="I174" s="185"/>
      <c r="J174" s="186">
        <f>ROUND(I174*H174,2)</f>
        <v>0</v>
      </c>
      <c r="K174" s="187"/>
      <c r="L174" s="36"/>
      <c r="M174" s="188" t="s">
        <v>1</v>
      </c>
      <c r="N174" s="189" t="s">
        <v>38</v>
      </c>
      <c r="O174" s="68"/>
      <c r="P174" s="190">
        <f>O174*H174</f>
        <v>0</v>
      </c>
      <c r="Q174" s="190">
        <v>0</v>
      </c>
      <c r="R174" s="190">
        <f>Q174*H174</f>
        <v>0</v>
      </c>
      <c r="S174" s="190">
        <v>2.3E-2</v>
      </c>
      <c r="T174" s="191">
        <f>S174*H174</f>
        <v>0.184</v>
      </c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R174" s="192" t="s">
        <v>80</v>
      </c>
      <c r="AT174" s="192" t="s">
        <v>133</v>
      </c>
      <c r="AU174" s="192" t="s">
        <v>82</v>
      </c>
      <c r="AY174" s="14" t="s">
        <v>130</v>
      </c>
      <c r="BE174" s="193">
        <f>IF(N174="základní",J174,0)</f>
        <v>0</v>
      </c>
      <c r="BF174" s="193">
        <f>IF(N174="snížená",J174,0)</f>
        <v>0</v>
      </c>
      <c r="BG174" s="193">
        <f>IF(N174="zákl. přenesená",J174,0)</f>
        <v>0</v>
      </c>
      <c r="BH174" s="193">
        <f>IF(N174="sníž. přenesená",J174,0)</f>
        <v>0</v>
      </c>
      <c r="BI174" s="193">
        <f>IF(N174="nulová",J174,0)</f>
        <v>0</v>
      </c>
      <c r="BJ174" s="14" t="s">
        <v>80</v>
      </c>
      <c r="BK174" s="193">
        <f>ROUND(I174*H174,2)</f>
        <v>0</v>
      </c>
      <c r="BL174" s="14" t="s">
        <v>80</v>
      </c>
      <c r="BM174" s="192" t="s">
        <v>249</v>
      </c>
    </row>
    <row r="175" spans="1:65" s="12" customFormat="1" ht="22.8" customHeight="1">
      <c r="B175" s="164"/>
      <c r="C175" s="165"/>
      <c r="D175" s="166" t="s">
        <v>72</v>
      </c>
      <c r="E175" s="178" t="s">
        <v>250</v>
      </c>
      <c r="F175" s="178" t="s">
        <v>251</v>
      </c>
      <c r="G175" s="165"/>
      <c r="H175" s="165"/>
      <c r="I175" s="168"/>
      <c r="J175" s="179">
        <f>BK175</f>
        <v>0</v>
      </c>
      <c r="K175" s="165"/>
      <c r="L175" s="170"/>
      <c r="M175" s="171"/>
      <c r="N175" s="172"/>
      <c r="O175" s="172"/>
      <c r="P175" s="173">
        <f>SUM(P176:P177)</f>
        <v>0</v>
      </c>
      <c r="Q175" s="172"/>
      <c r="R175" s="173">
        <f>SUM(R176:R177)</f>
        <v>7.76</v>
      </c>
      <c r="S175" s="172"/>
      <c r="T175" s="174">
        <f>SUM(T176:T177)</f>
        <v>0</v>
      </c>
      <c r="AR175" s="175" t="s">
        <v>82</v>
      </c>
      <c r="AT175" s="176" t="s">
        <v>72</v>
      </c>
      <c r="AU175" s="176" t="s">
        <v>80</v>
      </c>
      <c r="AY175" s="175" t="s">
        <v>130</v>
      </c>
      <c r="BK175" s="177">
        <f>SUM(BK176:BK177)</f>
        <v>0</v>
      </c>
    </row>
    <row r="176" spans="1:65" s="2" customFormat="1" ht="16.5" customHeight="1">
      <c r="A176" s="31"/>
      <c r="B176" s="32"/>
      <c r="C176" s="180" t="s">
        <v>252</v>
      </c>
      <c r="D176" s="180" t="s">
        <v>133</v>
      </c>
      <c r="E176" s="181" t="s">
        <v>253</v>
      </c>
      <c r="F176" s="182" t="s">
        <v>254</v>
      </c>
      <c r="G176" s="183" t="s">
        <v>146</v>
      </c>
      <c r="H176" s="184">
        <v>1</v>
      </c>
      <c r="I176" s="185"/>
      <c r="J176" s="186">
        <f>ROUND(I176*H176,2)</f>
        <v>0</v>
      </c>
      <c r="K176" s="187"/>
      <c r="L176" s="36"/>
      <c r="M176" s="188" t="s">
        <v>1</v>
      </c>
      <c r="N176" s="189" t="s">
        <v>38</v>
      </c>
      <c r="O176" s="68"/>
      <c r="P176" s="190">
        <f>O176*H176</f>
        <v>0</v>
      </c>
      <c r="Q176" s="190">
        <v>0</v>
      </c>
      <c r="R176" s="190">
        <f>Q176*H176</f>
        <v>0</v>
      </c>
      <c r="S176" s="190">
        <v>0</v>
      </c>
      <c r="T176" s="191">
        <f>S176*H176</f>
        <v>0</v>
      </c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R176" s="192" t="s">
        <v>198</v>
      </c>
      <c r="AT176" s="192" t="s">
        <v>133</v>
      </c>
      <c r="AU176" s="192" t="s">
        <v>82</v>
      </c>
      <c r="AY176" s="14" t="s">
        <v>130</v>
      </c>
      <c r="BE176" s="193">
        <f>IF(N176="základní",J176,0)</f>
        <v>0</v>
      </c>
      <c r="BF176" s="193">
        <f>IF(N176="snížená",J176,0)</f>
        <v>0</v>
      </c>
      <c r="BG176" s="193">
        <f>IF(N176="zákl. přenesená",J176,0)</f>
        <v>0</v>
      </c>
      <c r="BH176" s="193">
        <f>IF(N176="sníž. přenesená",J176,0)</f>
        <v>0</v>
      </c>
      <c r="BI176" s="193">
        <f>IF(N176="nulová",J176,0)</f>
        <v>0</v>
      </c>
      <c r="BJ176" s="14" t="s">
        <v>80</v>
      </c>
      <c r="BK176" s="193">
        <f>ROUND(I176*H176,2)</f>
        <v>0</v>
      </c>
      <c r="BL176" s="14" t="s">
        <v>198</v>
      </c>
      <c r="BM176" s="192" t="s">
        <v>255</v>
      </c>
    </row>
    <row r="177" spans="1:65" s="2" customFormat="1" ht="16.5" customHeight="1">
      <c r="A177" s="31"/>
      <c r="B177" s="32"/>
      <c r="C177" s="194" t="s">
        <v>256</v>
      </c>
      <c r="D177" s="194" t="s">
        <v>143</v>
      </c>
      <c r="E177" s="195" t="s">
        <v>257</v>
      </c>
      <c r="F177" s="196" t="s">
        <v>258</v>
      </c>
      <c r="G177" s="197" t="s">
        <v>259</v>
      </c>
      <c r="H177" s="198">
        <v>8</v>
      </c>
      <c r="I177" s="199"/>
      <c r="J177" s="200">
        <f>ROUND(I177*H177,2)</f>
        <v>0</v>
      </c>
      <c r="K177" s="201"/>
      <c r="L177" s="202"/>
      <c r="M177" s="203" t="s">
        <v>1</v>
      </c>
      <c r="N177" s="204" t="s">
        <v>38</v>
      </c>
      <c r="O177" s="68"/>
      <c r="P177" s="190">
        <f>O177*H177</f>
        <v>0</v>
      </c>
      <c r="Q177" s="190">
        <v>0.97</v>
      </c>
      <c r="R177" s="190">
        <f>Q177*H177</f>
        <v>7.76</v>
      </c>
      <c r="S177" s="190">
        <v>0</v>
      </c>
      <c r="T177" s="191">
        <f>S177*H177</f>
        <v>0</v>
      </c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R177" s="192" t="s">
        <v>260</v>
      </c>
      <c r="AT177" s="192" t="s">
        <v>143</v>
      </c>
      <c r="AU177" s="192" t="s">
        <v>82</v>
      </c>
      <c r="AY177" s="14" t="s">
        <v>130</v>
      </c>
      <c r="BE177" s="193">
        <f>IF(N177="základní",J177,0)</f>
        <v>0</v>
      </c>
      <c r="BF177" s="193">
        <f>IF(N177="snížená",J177,0)</f>
        <v>0</v>
      </c>
      <c r="BG177" s="193">
        <f>IF(N177="zákl. přenesená",J177,0)</f>
        <v>0</v>
      </c>
      <c r="BH177" s="193">
        <f>IF(N177="sníž. přenesená",J177,0)</f>
        <v>0</v>
      </c>
      <c r="BI177" s="193">
        <f>IF(N177="nulová",J177,0)</f>
        <v>0</v>
      </c>
      <c r="BJ177" s="14" t="s">
        <v>80</v>
      </c>
      <c r="BK177" s="193">
        <f>ROUND(I177*H177,2)</f>
        <v>0</v>
      </c>
      <c r="BL177" s="14" t="s">
        <v>198</v>
      </c>
      <c r="BM177" s="192" t="s">
        <v>261</v>
      </c>
    </row>
    <row r="178" spans="1:65" s="12" customFormat="1" ht="22.8" customHeight="1">
      <c r="B178" s="164"/>
      <c r="C178" s="165"/>
      <c r="D178" s="166" t="s">
        <v>72</v>
      </c>
      <c r="E178" s="178" t="s">
        <v>262</v>
      </c>
      <c r="F178" s="178" t="s">
        <v>263</v>
      </c>
      <c r="G178" s="165"/>
      <c r="H178" s="165"/>
      <c r="I178" s="168"/>
      <c r="J178" s="179">
        <f>BK178</f>
        <v>0</v>
      </c>
      <c r="K178" s="165"/>
      <c r="L178" s="170"/>
      <c r="M178" s="171"/>
      <c r="N178" s="172"/>
      <c r="O178" s="172"/>
      <c r="P178" s="173">
        <f>SUM(P179:P185)</f>
        <v>0</v>
      </c>
      <c r="Q178" s="172"/>
      <c r="R178" s="173">
        <f>SUM(R179:R185)</f>
        <v>0.134848</v>
      </c>
      <c r="S178" s="172"/>
      <c r="T178" s="174">
        <f>SUM(T179:T185)</f>
        <v>0</v>
      </c>
      <c r="AR178" s="175" t="s">
        <v>82</v>
      </c>
      <c r="AT178" s="176" t="s">
        <v>72</v>
      </c>
      <c r="AU178" s="176" t="s">
        <v>80</v>
      </c>
      <c r="AY178" s="175" t="s">
        <v>130</v>
      </c>
      <c r="BK178" s="177">
        <f>SUM(BK179:BK185)</f>
        <v>0</v>
      </c>
    </row>
    <row r="179" spans="1:65" s="2" customFormat="1" ht="21.75" customHeight="1">
      <c r="A179" s="31"/>
      <c r="B179" s="32"/>
      <c r="C179" s="180" t="s">
        <v>264</v>
      </c>
      <c r="D179" s="180" t="s">
        <v>133</v>
      </c>
      <c r="E179" s="181" t="s">
        <v>265</v>
      </c>
      <c r="F179" s="182" t="s">
        <v>266</v>
      </c>
      <c r="G179" s="183" t="s">
        <v>136</v>
      </c>
      <c r="H179" s="184">
        <v>16</v>
      </c>
      <c r="I179" s="185"/>
      <c r="J179" s="186">
        <f t="shared" ref="J179:J185" si="10">ROUND(I179*H179,2)</f>
        <v>0</v>
      </c>
      <c r="K179" s="187"/>
      <c r="L179" s="36"/>
      <c r="M179" s="188" t="s">
        <v>1</v>
      </c>
      <c r="N179" s="189" t="s">
        <v>38</v>
      </c>
      <c r="O179" s="68"/>
      <c r="P179" s="190">
        <f t="shared" ref="P179:P185" si="11">O179*H179</f>
        <v>0</v>
      </c>
      <c r="Q179" s="190">
        <v>0</v>
      </c>
      <c r="R179" s="190">
        <f t="shared" ref="R179:R185" si="12">Q179*H179</f>
        <v>0</v>
      </c>
      <c r="S179" s="190">
        <v>0</v>
      </c>
      <c r="T179" s="191">
        <f t="shared" ref="T179:T185" si="13">S179*H179</f>
        <v>0</v>
      </c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R179" s="192" t="s">
        <v>80</v>
      </c>
      <c r="AT179" s="192" t="s">
        <v>133</v>
      </c>
      <c r="AU179" s="192" t="s">
        <v>82</v>
      </c>
      <c r="AY179" s="14" t="s">
        <v>130</v>
      </c>
      <c r="BE179" s="193">
        <f t="shared" ref="BE179:BE185" si="14">IF(N179="základní",J179,0)</f>
        <v>0</v>
      </c>
      <c r="BF179" s="193">
        <f t="shared" ref="BF179:BF185" si="15">IF(N179="snížená",J179,0)</f>
        <v>0</v>
      </c>
      <c r="BG179" s="193">
        <f t="shared" ref="BG179:BG185" si="16">IF(N179="zákl. přenesená",J179,0)</f>
        <v>0</v>
      </c>
      <c r="BH179" s="193">
        <f t="shared" ref="BH179:BH185" si="17">IF(N179="sníž. přenesená",J179,0)</f>
        <v>0</v>
      </c>
      <c r="BI179" s="193">
        <f t="shared" ref="BI179:BI185" si="18">IF(N179="nulová",J179,0)</f>
        <v>0</v>
      </c>
      <c r="BJ179" s="14" t="s">
        <v>80</v>
      </c>
      <c r="BK179" s="193">
        <f t="shared" ref="BK179:BK185" si="19">ROUND(I179*H179,2)</f>
        <v>0</v>
      </c>
      <c r="BL179" s="14" t="s">
        <v>80</v>
      </c>
      <c r="BM179" s="192" t="s">
        <v>267</v>
      </c>
    </row>
    <row r="180" spans="1:65" s="2" customFormat="1" ht="16.5" customHeight="1">
      <c r="A180" s="31"/>
      <c r="B180" s="32"/>
      <c r="C180" s="180" t="s">
        <v>268</v>
      </c>
      <c r="D180" s="180" t="s">
        <v>133</v>
      </c>
      <c r="E180" s="181" t="s">
        <v>269</v>
      </c>
      <c r="F180" s="182" t="s">
        <v>270</v>
      </c>
      <c r="G180" s="183" t="s">
        <v>136</v>
      </c>
      <c r="H180" s="184">
        <v>16</v>
      </c>
      <c r="I180" s="185"/>
      <c r="J180" s="186">
        <f t="shared" si="10"/>
        <v>0</v>
      </c>
      <c r="K180" s="187"/>
      <c r="L180" s="36"/>
      <c r="M180" s="188" t="s">
        <v>1</v>
      </c>
      <c r="N180" s="189" t="s">
        <v>38</v>
      </c>
      <c r="O180" s="68"/>
      <c r="P180" s="190">
        <f t="shared" si="11"/>
        <v>0</v>
      </c>
      <c r="Q180" s="190">
        <v>0</v>
      </c>
      <c r="R180" s="190">
        <f t="shared" si="12"/>
        <v>0</v>
      </c>
      <c r="S180" s="190">
        <v>0</v>
      </c>
      <c r="T180" s="191">
        <f t="shared" si="13"/>
        <v>0</v>
      </c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R180" s="192" t="s">
        <v>80</v>
      </c>
      <c r="AT180" s="192" t="s">
        <v>133</v>
      </c>
      <c r="AU180" s="192" t="s">
        <v>82</v>
      </c>
      <c r="AY180" s="14" t="s">
        <v>130</v>
      </c>
      <c r="BE180" s="193">
        <f t="shared" si="14"/>
        <v>0</v>
      </c>
      <c r="BF180" s="193">
        <f t="shared" si="15"/>
        <v>0</v>
      </c>
      <c r="BG180" s="193">
        <f t="shared" si="16"/>
        <v>0</v>
      </c>
      <c r="BH180" s="193">
        <f t="shared" si="17"/>
        <v>0</v>
      </c>
      <c r="BI180" s="193">
        <f t="shared" si="18"/>
        <v>0</v>
      </c>
      <c r="BJ180" s="14" t="s">
        <v>80</v>
      </c>
      <c r="BK180" s="193">
        <f t="shared" si="19"/>
        <v>0</v>
      </c>
      <c r="BL180" s="14" t="s">
        <v>80</v>
      </c>
      <c r="BM180" s="192" t="s">
        <v>271</v>
      </c>
    </row>
    <row r="181" spans="1:65" s="2" customFormat="1" ht="24.15" customHeight="1">
      <c r="A181" s="31"/>
      <c r="B181" s="32"/>
      <c r="C181" s="180" t="s">
        <v>272</v>
      </c>
      <c r="D181" s="180" t="s">
        <v>133</v>
      </c>
      <c r="E181" s="181" t="s">
        <v>273</v>
      </c>
      <c r="F181" s="182" t="s">
        <v>274</v>
      </c>
      <c r="G181" s="183" t="s">
        <v>136</v>
      </c>
      <c r="H181" s="184">
        <v>16</v>
      </c>
      <c r="I181" s="185"/>
      <c r="J181" s="186">
        <f t="shared" si="10"/>
        <v>0</v>
      </c>
      <c r="K181" s="187"/>
      <c r="L181" s="36"/>
      <c r="M181" s="188" t="s">
        <v>1</v>
      </c>
      <c r="N181" s="189" t="s">
        <v>38</v>
      </c>
      <c r="O181" s="68"/>
      <c r="P181" s="190">
        <f t="shared" si="11"/>
        <v>0</v>
      </c>
      <c r="Q181" s="190">
        <v>2.0000000000000001E-4</v>
      </c>
      <c r="R181" s="190">
        <f t="shared" si="12"/>
        <v>3.2000000000000002E-3</v>
      </c>
      <c r="S181" s="190">
        <v>0</v>
      </c>
      <c r="T181" s="191">
        <f t="shared" si="13"/>
        <v>0</v>
      </c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R181" s="192" t="s">
        <v>80</v>
      </c>
      <c r="AT181" s="192" t="s">
        <v>133</v>
      </c>
      <c r="AU181" s="192" t="s">
        <v>82</v>
      </c>
      <c r="AY181" s="14" t="s">
        <v>130</v>
      </c>
      <c r="BE181" s="193">
        <f t="shared" si="14"/>
        <v>0</v>
      </c>
      <c r="BF181" s="193">
        <f t="shared" si="15"/>
        <v>0</v>
      </c>
      <c r="BG181" s="193">
        <f t="shared" si="16"/>
        <v>0</v>
      </c>
      <c r="BH181" s="193">
        <f t="shared" si="17"/>
        <v>0</v>
      </c>
      <c r="BI181" s="193">
        <f t="shared" si="18"/>
        <v>0</v>
      </c>
      <c r="BJ181" s="14" t="s">
        <v>80</v>
      </c>
      <c r="BK181" s="193">
        <f t="shared" si="19"/>
        <v>0</v>
      </c>
      <c r="BL181" s="14" t="s">
        <v>80</v>
      </c>
      <c r="BM181" s="192" t="s">
        <v>275</v>
      </c>
    </row>
    <row r="182" spans="1:65" s="2" customFormat="1" ht="33" customHeight="1">
      <c r="A182" s="31"/>
      <c r="B182" s="32"/>
      <c r="C182" s="180" t="s">
        <v>260</v>
      </c>
      <c r="D182" s="180" t="s">
        <v>133</v>
      </c>
      <c r="E182" s="181" t="s">
        <v>276</v>
      </c>
      <c r="F182" s="182" t="s">
        <v>277</v>
      </c>
      <c r="G182" s="183" t="s">
        <v>136</v>
      </c>
      <c r="H182" s="184">
        <v>16</v>
      </c>
      <c r="I182" s="185"/>
      <c r="J182" s="186">
        <f t="shared" si="10"/>
        <v>0</v>
      </c>
      <c r="K182" s="187"/>
      <c r="L182" s="36"/>
      <c r="M182" s="188" t="s">
        <v>1</v>
      </c>
      <c r="N182" s="189" t="s">
        <v>38</v>
      </c>
      <c r="O182" s="68"/>
      <c r="P182" s="190">
        <f t="shared" si="11"/>
        <v>0</v>
      </c>
      <c r="Q182" s="190">
        <v>4.5500000000000002E-3</v>
      </c>
      <c r="R182" s="190">
        <f t="shared" si="12"/>
        <v>7.2800000000000004E-2</v>
      </c>
      <c r="S182" s="190">
        <v>0</v>
      </c>
      <c r="T182" s="191">
        <f t="shared" si="13"/>
        <v>0</v>
      </c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R182" s="192" t="s">
        <v>80</v>
      </c>
      <c r="AT182" s="192" t="s">
        <v>133</v>
      </c>
      <c r="AU182" s="192" t="s">
        <v>82</v>
      </c>
      <c r="AY182" s="14" t="s">
        <v>130</v>
      </c>
      <c r="BE182" s="193">
        <f t="shared" si="14"/>
        <v>0</v>
      </c>
      <c r="BF182" s="193">
        <f t="shared" si="15"/>
        <v>0</v>
      </c>
      <c r="BG182" s="193">
        <f t="shared" si="16"/>
        <v>0</v>
      </c>
      <c r="BH182" s="193">
        <f t="shared" si="17"/>
        <v>0</v>
      </c>
      <c r="BI182" s="193">
        <f t="shared" si="18"/>
        <v>0</v>
      </c>
      <c r="BJ182" s="14" t="s">
        <v>80</v>
      </c>
      <c r="BK182" s="193">
        <f t="shared" si="19"/>
        <v>0</v>
      </c>
      <c r="BL182" s="14" t="s">
        <v>80</v>
      </c>
      <c r="BM182" s="192" t="s">
        <v>278</v>
      </c>
    </row>
    <row r="183" spans="1:65" s="2" customFormat="1" ht="16.5" customHeight="1">
      <c r="A183" s="31"/>
      <c r="B183" s="32"/>
      <c r="C183" s="180" t="s">
        <v>279</v>
      </c>
      <c r="D183" s="180" t="s">
        <v>133</v>
      </c>
      <c r="E183" s="181" t="s">
        <v>280</v>
      </c>
      <c r="F183" s="182" t="s">
        <v>281</v>
      </c>
      <c r="G183" s="183" t="s">
        <v>136</v>
      </c>
      <c r="H183" s="184">
        <v>16</v>
      </c>
      <c r="I183" s="185"/>
      <c r="J183" s="186">
        <f t="shared" si="10"/>
        <v>0</v>
      </c>
      <c r="K183" s="187"/>
      <c r="L183" s="36"/>
      <c r="M183" s="188" t="s">
        <v>1</v>
      </c>
      <c r="N183" s="189" t="s">
        <v>38</v>
      </c>
      <c r="O183" s="68"/>
      <c r="P183" s="190">
        <f t="shared" si="11"/>
        <v>0</v>
      </c>
      <c r="Q183" s="190">
        <v>4.0000000000000002E-4</v>
      </c>
      <c r="R183" s="190">
        <f t="shared" si="12"/>
        <v>6.4000000000000003E-3</v>
      </c>
      <c r="S183" s="190">
        <v>0</v>
      </c>
      <c r="T183" s="191">
        <f t="shared" si="13"/>
        <v>0</v>
      </c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R183" s="192" t="s">
        <v>80</v>
      </c>
      <c r="AT183" s="192" t="s">
        <v>133</v>
      </c>
      <c r="AU183" s="192" t="s">
        <v>82</v>
      </c>
      <c r="AY183" s="14" t="s">
        <v>130</v>
      </c>
      <c r="BE183" s="193">
        <f t="shared" si="14"/>
        <v>0</v>
      </c>
      <c r="BF183" s="193">
        <f t="shared" si="15"/>
        <v>0</v>
      </c>
      <c r="BG183" s="193">
        <f t="shared" si="16"/>
        <v>0</v>
      </c>
      <c r="BH183" s="193">
        <f t="shared" si="17"/>
        <v>0</v>
      </c>
      <c r="BI183" s="193">
        <f t="shared" si="18"/>
        <v>0</v>
      </c>
      <c r="BJ183" s="14" t="s">
        <v>80</v>
      </c>
      <c r="BK183" s="193">
        <f t="shared" si="19"/>
        <v>0</v>
      </c>
      <c r="BL183" s="14" t="s">
        <v>80</v>
      </c>
      <c r="BM183" s="192" t="s">
        <v>282</v>
      </c>
    </row>
    <row r="184" spans="1:65" s="2" customFormat="1" ht="49.05" customHeight="1">
      <c r="A184" s="31"/>
      <c r="B184" s="32"/>
      <c r="C184" s="194" t="s">
        <v>283</v>
      </c>
      <c r="D184" s="194" t="s">
        <v>143</v>
      </c>
      <c r="E184" s="195" t="s">
        <v>284</v>
      </c>
      <c r="F184" s="196" t="s">
        <v>285</v>
      </c>
      <c r="G184" s="197" t="s">
        <v>136</v>
      </c>
      <c r="H184" s="198">
        <v>17.600000000000001</v>
      </c>
      <c r="I184" s="199"/>
      <c r="J184" s="200">
        <f t="shared" si="10"/>
        <v>0</v>
      </c>
      <c r="K184" s="201"/>
      <c r="L184" s="202"/>
      <c r="M184" s="203" t="s">
        <v>1</v>
      </c>
      <c r="N184" s="204" t="s">
        <v>38</v>
      </c>
      <c r="O184" s="68"/>
      <c r="P184" s="190">
        <f t="shared" si="11"/>
        <v>0</v>
      </c>
      <c r="Q184" s="190">
        <v>2.98E-3</v>
      </c>
      <c r="R184" s="190">
        <f t="shared" si="12"/>
        <v>5.2448000000000002E-2</v>
      </c>
      <c r="S184" s="190">
        <v>0</v>
      </c>
      <c r="T184" s="191">
        <f t="shared" si="13"/>
        <v>0</v>
      </c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R184" s="192" t="s">
        <v>82</v>
      </c>
      <c r="AT184" s="192" t="s">
        <v>143</v>
      </c>
      <c r="AU184" s="192" t="s">
        <v>82</v>
      </c>
      <c r="AY184" s="14" t="s">
        <v>130</v>
      </c>
      <c r="BE184" s="193">
        <f t="shared" si="14"/>
        <v>0</v>
      </c>
      <c r="BF184" s="193">
        <f t="shared" si="15"/>
        <v>0</v>
      </c>
      <c r="BG184" s="193">
        <f t="shared" si="16"/>
        <v>0</v>
      </c>
      <c r="BH184" s="193">
        <f t="shared" si="17"/>
        <v>0</v>
      </c>
      <c r="BI184" s="193">
        <f t="shared" si="18"/>
        <v>0</v>
      </c>
      <c r="BJ184" s="14" t="s">
        <v>80</v>
      </c>
      <c r="BK184" s="193">
        <f t="shared" si="19"/>
        <v>0</v>
      </c>
      <c r="BL184" s="14" t="s">
        <v>80</v>
      </c>
      <c r="BM184" s="192" t="s">
        <v>286</v>
      </c>
    </row>
    <row r="185" spans="1:65" s="2" customFormat="1" ht="24.15" customHeight="1">
      <c r="A185" s="31"/>
      <c r="B185" s="32"/>
      <c r="C185" s="180" t="s">
        <v>287</v>
      </c>
      <c r="D185" s="180" t="s">
        <v>133</v>
      </c>
      <c r="E185" s="181" t="s">
        <v>288</v>
      </c>
      <c r="F185" s="182" t="s">
        <v>289</v>
      </c>
      <c r="G185" s="183" t="s">
        <v>180</v>
      </c>
      <c r="H185" s="184">
        <v>0.2</v>
      </c>
      <c r="I185" s="185"/>
      <c r="J185" s="186">
        <f t="shared" si="10"/>
        <v>0</v>
      </c>
      <c r="K185" s="187"/>
      <c r="L185" s="36"/>
      <c r="M185" s="188" t="s">
        <v>1</v>
      </c>
      <c r="N185" s="189" t="s">
        <v>38</v>
      </c>
      <c r="O185" s="68"/>
      <c r="P185" s="190">
        <f t="shared" si="11"/>
        <v>0</v>
      </c>
      <c r="Q185" s="190">
        <v>0</v>
      </c>
      <c r="R185" s="190">
        <f t="shared" si="12"/>
        <v>0</v>
      </c>
      <c r="S185" s="190">
        <v>0</v>
      </c>
      <c r="T185" s="191">
        <f t="shared" si="13"/>
        <v>0</v>
      </c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R185" s="192" t="s">
        <v>80</v>
      </c>
      <c r="AT185" s="192" t="s">
        <v>133</v>
      </c>
      <c r="AU185" s="192" t="s">
        <v>82</v>
      </c>
      <c r="AY185" s="14" t="s">
        <v>130</v>
      </c>
      <c r="BE185" s="193">
        <f t="shared" si="14"/>
        <v>0</v>
      </c>
      <c r="BF185" s="193">
        <f t="shared" si="15"/>
        <v>0</v>
      </c>
      <c r="BG185" s="193">
        <f t="shared" si="16"/>
        <v>0</v>
      </c>
      <c r="BH185" s="193">
        <f t="shared" si="17"/>
        <v>0</v>
      </c>
      <c r="BI185" s="193">
        <f t="shared" si="18"/>
        <v>0</v>
      </c>
      <c r="BJ185" s="14" t="s">
        <v>80</v>
      </c>
      <c r="BK185" s="193">
        <f t="shared" si="19"/>
        <v>0</v>
      </c>
      <c r="BL185" s="14" t="s">
        <v>80</v>
      </c>
      <c r="BM185" s="192" t="s">
        <v>290</v>
      </c>
    </row>
    <row r="186" spans="1:65" s="12" customFormat="1" ht="25.95" customHeight="1">
      <c r="B186" s="164"/>
      <c r="C186" s="165"/>
      <c r="D186" s="166" t="s">
        <v>72</v>
      </c>
      <c r="E186" s="167" t="s">
        <v>291</v>
      </c>
      <c r="F186" s="167" t="s">
        <v>292</v>
      </c>
      <c r="G186" s="165"/>
      <c r="H186" s="165"/>
      <c r="I186" s="168"/>
      <c r="J186" s="169">
        <f>BK186</f>
        <v>0</v>
      </c>
      <c r="K186" s="165"/>
      <c r="L186" s="170"/>
      <c r="M186" s="171"/>
      <c r="N186" s="172"/>
      <c r="O186" s="172"/>
      <c r="P186" s="173">
        <f>SUM(P187:P190)</f>
        <v>0</v>
      </c>
      <c r="Q186" s="172"/>
      <c r="R186" s="173">
        <f>SUM(R187:R190)</f>
        <v>0</v>
      </c>
      <c r="S186" s="172"/>
      <c r="T186" s="174">
        <f>SUM(T187:T190)</f>
        <v>0</v>
      </c>
      <c r="AR186" s="175" t="s">
        <v>137</v>
      </c>
      <c r="AT186" s="176" t="s">
        <v>72</v>
      </c>
      <c r="AU186" s="176" t="s">
        <v>73</v>
      </c>
      <c r="AY186" s="175" t="s">
        <v>130</v>
      </c>
      <c r="BK186" s="177">
        <f>SUM(BK187:BK190)</f>
        <v>0</v>
      </c>
    </row>
    <row r="187" spans="1:65" s="2" customFormat="1" ht="16.5" customHeight="1">
      <c r="A187" s="31"/>
      <c r="B187" s="32"/>
      <c r="C187" s="180" t="s">
        <v>293</v>
      </c>
      <c r="D187" s="180" t="s">
        <v>133</v>
      </c>
      <c r="E187" s="181" t="s">
        <v>294</v>
      </c>
      <c r="F187" s="182" t="s">
        <v>295</v>
      </c>
      <c r="G187" s="183" t="s">
        <v>296</v>
      </c>
      <c r="H187" s="184">
        <v>16</v>
      </c>
      <c r="I187" s="185"/>
      <c r="J187" s="186">
        <f>ROUND(I187*H187,2)</f>
        <v>0</v>
      </c>
      <c r="K187" s="187"/>
      <c r="L187" s="36"/>
      <c r="M187" s="188" t="s">
        <v>1</v>
      </c>
      <c r="N187" s="189" t="s">
        <v>38</v>
      </c>
      <c r="O187" s="68"/>
      <c r="P187" s="190">
        <f>O187*H187</f>
        <v>0</v>
      </c>
      <c r="Q187" s="190">
        <v>0</v>
      </c>
      <c r="R187" s="190">
        <f>Q187*H187</f>
        <v>0</v>
      </c>
      <c r="S187" s="190">
        <v>0</v>
      </c>
      <c r="T187" s="191">
        <f>S187*H187</f>
        <v>0</v>
      </c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R187" s="192" t="s">
        <v>297</v>
      </c>
      <c r="AT187" s="192" t="s">
        <v>133</v>
      </c>
      <c r="AU187" s="192" t="s">
        <v>80</v>
      </c>
      <c r="AY187" s="14" t="s">
        <v>130</v>
      </c>
      <c r="BE187" s="193">
        <f>IF(N187="základní",J187,0)</f>
        <v>0</v>
      </c>
      <c r="BF187" s="193">
        <f>IF(N187="snížená",J187,0)</f>
        <v>0</v>
      </c>
      <c r="BG187" s="193">
        <f>IF(N187="zákl. přenesená",J187,0)</f>
        <v>0</v>
      </c>
      <c r="BH187" s="193">
        <f>IF(N187="sníž. přenesená",J187,0)</f>
        <v>0</v>
      </c>
      <c r="BI187" s="193">
        <f>IF(N187="nulová",J187,0)</f>
        <v>0</v>
      </c>
      <c r="BJ187" s="14" t="s">
        <v>80</v>
      </c>
      <c r="BK187" s="193">
        <f>ROUND(I187*H187,2)</f>
        <v>0</v>
      </c>
      <c r="BL187" s="14" t="s">
        <v>297</v>
      </c>
      <c r="BM187" s="192" t="s">
        <v>298</v>
      </c>
    </row>
    <row r="188" spans="1:65" s="2" customFormat="1" ht="16.5" customHeight="1">
      <c r="A188" s="31"/>
      <c r="B188" s="32"/>
      <c r="C188" s="180" t="s">
        <v>299</v>
      </c>
      <c r="D188" s="180" t="s">
        <v>133</v>
      </c>
      <c r="E188" s="181" t="s">
        <v>300</v>
      </c>
      <c r="F188" s="182" t="s">
        <v>301</v>
      </c>
      <c r="G188" s="183" t="s">
        <v>296</v>
      </c>
      <c r="H188" s="184">
        <v>6</v>
      </c>
      <c r="I188" s="185"/>
      <c r="J188" s="186">
        <f>ROUND(I188*H188,2)</f>
        <v>0</v>
      </c>
      <c r="K188" s="187"/>
      <c r="L188" s="36"/>
      <c r="M188" s="188" t="s">
        <v>1</v>
      </c>
      <c r="N188" s="189" t="s">
        <v>38</v>
      </c>
      <c r="O188" s="68"/>
      <c r="P188" s="190">
        <f>O188*H188</f>
        <v>0</v>
      </c>
      <c r="Q188" s="190">
        <v>0</v>
      </c>
      <c r="R188" s="190">
        <f>Q188*H188</f>
        <v>0</v>
      </c>
      <c r="S188" s="190">
        <v>0</v>
      </c>
      <c r="T188" s="191">
        <f>S188*H188</f>
        <v>0</v>
      </c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R188" s="192" t="s">
        <v>297</v>
      </c>
      <c r="AT188" s="192" t="s">
        <v>133</v>
      </c>
      <c r="AU188" s="192" t="s">
        <v>80</v>
      </c>
      <c r="AY188" s="14" t="s">
        <v>130</v>
      </c>
      <c r="BE188" s="193">
        <f>IF(N188="základní",J188,0)</f>
        <v>0</v>
      </c>
      <c r="BF188" s="193">
        <f>IF(N188="snížená",J188,0)</f>
        <v>0</v>
      </c>
      <c r="BG188" s="193">
        <f>IF(N188="zákl. přenesená",J188,0)</f>
        <v>0</v>
      </c>
      <c r="BH188" s="193">
        <f>IF(N188="sníž. přenesená",J188,0)</f>
        <v>0</v>
      </c>
      <c r="BI188" s="193">
        <f>IF(N188="nulová",J188,0)</f>
        <v>0</v>
      </c>
      <c r="BJ188" s="14" t="s">
        <v>80</v>
      </c>
      <c r="BK188" s="193">
        <f>ROUND(I188*H188,2)</f>
        <v>0</v>
      </c>
      <c r="BL188" s="14" t="s">
        <v>297</v>
      </c>
      <c r="BM188" s="192" t="s">
        <v>302</v>
      </c>
    </row>
    <row r="189" spans="1:65" s="2" customFormat="1" ht="16.5" customHeight="1">
      <c r="A189" s="31"/>
      <c r="B189" s="32"/>
      <c r="C189" s="180" t="s">
        <v>303</v>
      </c>
      <c r="D189" s="180" t="s">
        <v>133</v>
      </c>
      <c r="E189" s="181" t="s">
        <v>304</v>
      </c>
      <c r="F189" s="182" t="s">
        <v>305</v>
      </c>
      <c r="G189" s="183" t="s">
        <v>296</v>
      </c>
      <c r="H189" s="184">
        <v>10</v>
      </c>
      <c r="I189" s="185"/>
      <c r="J189" s="186">
        <f>ROUND(I189*H189,2)</f>
        <v>0</v>
      </c>
      <c r="K189" s="187"/>
      <c r="L189" s="36"/>
      <c r="M189" s="188" t="s">
        <v>1</v>
      </c>
      <c r="N189" s="189" t="s">
        <v>38</v>
      </c>
      <c r="O189" s="68"/>
      <c r="P189" s="190">
        <f>O189*H189</f>
        <v>0</v>
      </c>
      <c r="Q189" s="190">
        <v>0</v>
      </c>
      <c r="R189" s="190">
        <f>Q189*H189</f>
        <v>0</v>
      </c>
      <c r="S189" s="190">
        <v>0</v>
      </c>
      <c r="T189" s="191">
        <f>S189*H189</f>
        <v>0</v>
      </c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R189" s="192" t="s">
        <v>297</v>
      </c>
      <c r="AT189" s="192" t="s">
        <v>133</v>
      </c>
      <c r="AU189" s="192" t="s">
        <v>80</v>
      </c>
      <c r="AY189" s="14" t="s">
        <v>130</v>
      </c>
      <c r="BE189" s="193">
        <f>IF(N189="základní",J189,0)</f>
        <v>0</v>
      </c>
      <c r="BF189" s="193">
        <f>IF(N189="snížená",J189,0)</f>
        <v>0</v>
      </c>
      <c r="BG189" s="193">
        <f>IF(N189="zákl. přenesená",J189,0)</f>
        <v>0</v>
      </c>
      <c r="BH189" s="193">
        <f>IF(N189="sníž. přenesená",J189,0)</f>
        <v>0</v>
      </c>
      <c r="BI189" s="193">
        <f>IF(N189="nulová",J189,0)</f>
        <v>0</v>
      </c>
      <c r="BJ189" s="14" t="s">
        <v>80</v>
      </c>
      <c r="BK189" s="193">
        <f>ROUND(I189*H189,2)</f>
        <v>0</v>
      </c>
      <c r="BL189" s="14" t="s">
        <v>297</v>
      </c>
      <c r="BM189" s="192" t="s">
        <v>306</v>
      </c>
    </row>
    <row r="190" spans="1:65" s="2" customFormat="1" ht="16.5" customHeight="1">
      <c r="A190" s="31"/>
      <c r="B190" s="32"/>
      <c r="C190" s="180" t="s">
        <v>307</v>
      </c>
      <c r="D190" s="180" t="s">
        <v>133</v>
      </c>
      <c r="E190" s="181" t="s">
        <v>308</v>
      </c>
      <c r="F190" s="182" t="s">
        <v>309</v>
      </c>
      <c r="G190" s="183" t="s">
        <v>296</v>
      </c>
      <c r="H190" s="184">
        <v>6</v>
      </c>
      <c r="I190" s="185"/>
      <c r="J190" s="186">
        <f>ROUND(I190*H190,2)</f>
        <v>0</v>
      </c>
      <c r="K190" s="187"/>
      <c r="L190" s="36"/>
      <c r="M190" s="188" t="s">
        <v>1</v>
      </c>
      <c r="N190" s="189" t="s">
        <v>38</v>
      </c>
      <c r="O190" s="68"/>
      <c r="P190" s="190">
        <f>O190*H190</f>
        <v>0</v>
      </c>
      <c r="Q190" s="190">
        <v>0</v>
      </c>
      <c r="R190" s="190">
        <f>Q190*H190</f>
        <v>0</v>
      </c>
      <c r="S190" s="190">
        <v>0</v>
      </c>
      <c r="T190" s="191">
        <f>S190*H190</f>
        <v>0</v>
      </c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R190" s="192" t="s">
        <v>297</v>
      </c>
      <c r="AT190" s="192" t="s">
        <v>133</v>
      </c>
      <c r="AU190" s="192" t="s">
        <v>80</v>
      </c>
      <c r="AY190" s="14" t="s">
        <v>130</v>
      </c>
      <c r="BE190" s="193">
        <f>IF(N190="základní",J190,0)</f>
        <v>0</v>
      </c>
      <c r="BF190" s="193">
        <f>IF(N190="snížená",J190,0)</f>
        <v>0</v>
      </c>
      <c r="BG190" s="193">
        <f>IF(N190="zákl. přenesená",J190,0)</f>
        <v>0</v>
      </c>
      <c r="BH190" s="193">
        <f>IF(N190="sníž. přenesená",J190,0)</f>
        <v>0</v>
      </c>
      <c r="BI190" s="193">
        <f>IF(N190="nulová",J190,0)</f>
        <v>0</v>
      </c>
      <c r="BJ190" s="14" t="s">
        <v>80</v>
      </c>
      <c r="BK190" s="193">
        <f>ROUND(I190*H190,2)</f>
        <v>0</v>
      </c>
      <c r="BL190" s="14" t="s">
        <v>297</v>
      </c>
      <c r="BM190" s="192" t="s">
        <v>310</v>
      </c>
    </row>
    <row r="191" spans="1:65" s="12" customFormat="1" ht="25.95" customHeight="1">
      <c r="B191" s="164"/>
      <c r="C191" s="165"/>
      <c r="D191" s="166" t="s">
        <v>72</v>
      </c>
      <c r="E191" s="167" t="s">
        <v>311</v>
      </c>
      <c r="F191" s="167" t="s">
        <v>312</v>
      </c>
      <c r="G191" s="165"/>
      <c r="H191" s="165"/>
      <c r="I191" s="168"/>
      <c r="J191" s="169">
        <f>BK191</f>
        <v>0</v>
      </c>
      <c r="K191" s="165"/>
      <c r="L191" s="170"/>
      <c r="M191" s="171"/>
      <c r="N191" s="172"/>
      <c r="O191" s="172"/>
      <c r="P191" s="173">
        <f>P192+P194+P198</f>
        <v>0</v>
      </c>
      <c r="Q191" s="172"/>
      <c r="R191" s="173">
        <f>R192+R194+R198</f>
        <v>0</v>
      </c>
      <c r="S191" s="172"/>
      <c r="T191" s="174">
        <f>T192+T194+T198</f>
        <v>0</v>
      </c>
      <c r="AR191" s="175" t="s">
        <v>137</v>
      </c>
      <c r="AT191" s="176" t="s">
        <v>72</v>
      </c>
      <c r="AU191" s="176" t="s">
        <v>73</v>
      </c>
      <c r="AY191" s="175" t="s">
        <v>130</v>
      </c>
      <c r="BK191" s="177">
        <f>BK192+BK194+BK198</f>
        <v>0</v>
      </c>
    </row>
    <row r="192" spans="1:65" s="12" customFormat="1" ht="22.8" customHeight="1">
      <c r="B192" s="164"/>
      <c r="C192" s="165"/>
      <c r="D192" s="166" t="s">
        <v>72</v>
      </c>
      <c r="E192" s="178" t="s">
        <v>313</v>
      </c>
      <c r="F192" s="178" t="s">
        <v>312</v>
      </c>
      <c r="G192" s="165"/>
      <c r="H192" s="165"/>
      <c r="I192" s="168"/>
      <c r="J192" s="179">
        <f>BK192</f>
        <v>0</v>
      </c>
      <c r="K192" s="165"/>
      <c r="L192" s="170"/>
      <c r="M192" s="171"/>
      <c r="N192" s="172"/>
      <c r="O192" s="172"/>
      <c r="P192" s="173">
        <f>P193</f>
        <v>0</v>
      </c>
      <c r="Q192" s="172"/>
      <c r="R192" s="173">
        <f>R193</f>
        <v>0</v>
      </c>
      <c r="S192" s="172"/>
      <c r="T192" s="174">
        <f>T193</f>
        <v>0</v>
      </c>
      <c r="AR192" s="175" t="s">
        <v>80</v>
      </c>
      <c r="AT192" s="176" t="s">
        <v>72</v>
      </c>
      <c r="AU192" s="176" t="s">
        <v>80</v>
      </c>
      <c r="AY192" s="175" t="s">
        <v>130</v>
      </c>
      <c r="BK192" s="177">
        <f>BK193</f>
        <v>0</v>
      </c>
    </row>
    <row r="193" spans="1:65" s="2" customFormat="1" ht="16.5" customHeight="1">
      <c r="A193" s="31"/>
      <c r="B193" s="32"/>
      <c r="C193" s="194" t="s">
        <v>314</v>
      </c>
      <c r="D193" s="194" t="s">
        <v>143</v>
      </c>
      <c r="E193" s="195" t="s">
        <v>315</v>
      </c>
      <c r="F193" s="196" t="s">
        <v>316</v>
      </c>
      <c r="G193" s="197" t="s">
        <v>317</v>
      </c>
      <c r="H193" s="198">
        <v>1</v>
      </c>
      <c r="I193" s="199"/>
      <c r="J193" s="200">
        <f>ROUND(I193*H193,2)</f>
        <v>0</v>
      </c>
      <c r="K193" s="201"/>
      <c r="L193" s="202"/>
      <c r="M193" s="203" t="s">
        <v>1</v>
      </c>
      <c r="N193" s="204" t="s">
        <v>38</v>
      </c>
      <c r="O193" s="68"/>
      <c r="P193" s="190">
        <f>O193*H193</f>
        <v>0</v>
      </c>
      <c r="Q193" s="190">
        <v>0</v>
      </c>
      <c r="R193" s="190">
        <f>Q193*H193</f>
        <v>0</v>
      </c>
      <c r="S193" s="190">
        <v>0</v>
      </c>
      <c r="T193" s="191">
        <f>S193*H193</f>
        <v>0</v>
      </c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R193" s="192" t="s">
        <v>164</v>
      </c>
      <c r="AT193" s="192" t="s">
        <v>143</v>
      </c>
      <c r="AU193" s="192" t="s">
        <v>82</v>
      </c>
      <c r="AY193" s="14" t="s">
        <v>130</v>
      </c>
      <c r="BE193" s="193">
        <f>IF(N193="základní",J193,0)</f>
        <v>0</v>
      </c>
      <c r="BF193" s="193">
        <f>IF(N193="snížená",J193,0)</f>
        <v>0</v>
      </c>
      <c r="BG193" s="193">
        <f>IF(N193="zákl. přenesená",J193,0)</f>
        <v>0</v>
      </c>
      <c r="BH193" s="193">
        <f>IF(N193="sníž. přenesená",J193,0)</f>
        <v>0</v>
      </c>
      <c r="BI193" s="193">
        <f>IF(N193="nulová",J193,0)</f>
        <v>0</v>
      </c>
      <c r="BJ193" s="14" t="s">
        <v>80</v>
      </c>
      <c r="BK193" s="193">
        <f>ROUND(I193*H193,2)</f>
        <v>0</v>
      </c>
      <c r="BL193" s="14" t="s">
        <v>137</v>
      </c>
      <c r="BM193" s="192" t="s">
        <v>82</v>
      </c>
    </row>
    <row r="194" spans="1:65" s="12" customFormat="1" ht="22.8" customHeight="1">
      <c r="B194" s="164"/>
      <c r="C194" s="165"/>
      <c r="D194" s="166" t="s">
        <v>72</v>
      </c>
      <c r="E194" s="178" t="s">
        <v>318</v>
      </c>
      <c r="F194" s="178" t="s">
        <v>312</v>
      </c>
      <c r="G194" s="165"/>
      <c r="H194" s="165"/>
      <c r="I194" s="168"/>
      <c r="J194" s="179">
        <f>BK194</f>
        <v>0</v>
      </c>
      <c r="K194" s="165"/>
      <c r="L194" s="170"/>
      <c r="M194" s="171"/>
      <c r="N194" s="172"/>
      <c r="O194" s="172"/>
      <c r="P194" s="173">
        <f>SUM(P195:P197)</f>
        <v>0</v>
      </c>
      <c r="Q194" s="172"/>
      <c r="R194" s="173">
        <f>SUM(R195:R197)</f>
        <v>0</v>
      </c>
      <c r="S194" s="172"/>
      <c r="T194" s="174">
        <f>SUM(T195:T197)</f>
        <v>0</v>
      </c>
      <c r="AR194" s="175" t="s">
        <v>80</v>
      </c>
      <c r="AT194" s="176" t="s">
        <v>72</v>
      </c>
      <c r="AU194" s="176" t="s">
        <v>80</v>
      </c>
      <c r="AY194" s="175" t="s">
        <v>130</v>
      </c>
      <c r="BK194" s="177">
        <f>SUM(BK195:BK197)</f>
        <v>0</v>
      </c>
    </row>
    <row r="195" spans="1:65" s="2" customFormat="1" ht="16.5" customHeight="1">
      <c r="A195" s="31"/>
      <c r="B195" s="32"/>
      <c r="C195" s="194" t="s">
        <v>319</v>
      </c>
      <c r="D195" s="194" t="s">
        <v>143</v>
      </c>
      <c r="E195" s="195" t="s">
        <v>320</v>
      </c>
      <c r="F195" s="196" t="s">
        <v>321</v>
      </c>
      <c r="G195" s="197" t="s">
        <v>317</v>
      </c>
      <c r="H195" s="198">
        <v>1</v>
      </c>
      <c r="I195" s="199"/>
      <c r="J195" s="200">
        <f>ROUND(I195*H195,2)</f>
        <v>0</v>
      </c>
      <c r="K195" s="201"/>
      <c r="L195" s="202"/>
      <c r="M195" s="203" t="s">
        <v>1</v>
      </c>
      <c r="N195" s="204" t="s">
        <v>38</v>
      </c>
      <c r="O195" s="68"/>
      <c r="P195" s="190">
        <f>O195*H195</f>
        <v>0</v>
      </c>
      <c r="Q195" s="190">
        <v>0</v>
      </c>
      <c r="R195" s="190">
        <f>Q195*H195</f>
        <v>0</v>
      </c>
      <c r="S195" s="190">
        <v>0</v>
      </c>
      <c r="T195" s="191">
        <f>S195*H195</f>
        <v>0</v>
      </c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R195" s="192" t="s">
        <v>164</v>
      </c>
      <c r="AT195" s="192" t="s">
        <v>143</v>
      </c>
      <c r="AU195" s="192" t="s">
        <v>82</v>
      </c>
      <c r="AY195" s="14" t="s">
        <v>130</v>
      </c>
      <c r="BE195" s="193">
        <f>IF(N195="základní",J195,0)</f>
        <v>0</v>
      </c>
      <c r="BF195" s="193">
        <f>IF(N195="snížená",J195,0)</f>
        <v>0</v>
      </c>
      <c r="BG195" s="193">
        <f>IF(N195="zákl. přenesená",J195,0)</f>
        <v>0</v>
      </c>
      <c r="BH195" s="193">
        <f>IF(N195="sníž. přenesená",J195,0)</f>
        <v>0</v>
      </c>
      <c r="BI195" s="193">
        <f>IF(N195="nulová",J195,0)</f>
        <v>0</v>
      </c>
      <c r="BJ195" s="14" t="s">
        <v>80</v>
      </c>
      <c r="BK195" s="193">
        <f>ROUND(I195*H195,2)</f>
        <v>0</v>
      </c>
      <c r="BL195" s="14" t="s">
        <v>137</v>
      </c>
      <c r="BM195" s="192" t="s">
        <v>137</v>
      </c>
    </row>
    <row r="196" spans="1:65" s="2" customFormat="1" ht="16.5" customHeight="1">
      <c r="A196" s="31"/>
      <c r="B196" s="32"/>
      <c r="C196" s="194" t="s">
        <v>322</v>
      </c>
      <c r="D196" s="194" t="s">
        <v>143</v>
      </c>
      <c r="E196" s="195" t="s">
        <v>323</v>
      </c>
      <c r="F196" s="196" t="s">
        <v>324</v>
      </c>
      <c r="G196" s="197" t="s">
        <v>317</v>
      </c>
      <c r="H196" s="198">
        <v>1</v>
      </c>
      <c r="I196" s="199"/>
      <c r="J196" s="200">
        <f>ROUND(I196*H196,2)</f>
        <v>0</v>
      </c>
      <c r="K196" s="201"/>
      <c r="L196" s="202"/>
      <c r="M196" s="203" t="s">
        <v>1</v>
      </c>
      <c r="N196" s="204" t="s">
        <v>38</v>
      </c>
      <c r="O196" s="68"/>
      <c r="P196" s="190">
        <f>O196*H196</f>
        <v>0</v>
      </c>
      <c r="Q196" s="190">
        <v>0</v>
      </c>
      <c r="R196" s="190">
        <f>Q196*H196</f>
        <v>0</v>
      </c>
      <c r="S196" s="190">
        <v>0</v>
      </c>
      <c r="T196" s="191">
        <f>S196*H196</f>
        <v>0</v>
      </c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R196" s="192" t="s">
        <v>164</v>
      </c>
      <c r="AT196" s="192" t="s">
        <v>143</v>
      </c>
      <c r="AU196" s="192" t="s">
        <v>82</v>
      </c>
      <c r="AY196" s="14" t="s">
        <v>130</v>
      </c>
      <c r="BE196" s="193">
        <f>IF(N196="základní",J196,0)</f>
        <v>0</v>
      </c>
      <c r="BF196" s="193">
        <f>IF(N196="snížená",J196,0)</f>
        <v>0</v>
      </c>
      <c r="BG196" s="193">
        <f>IF(N196="zákl. přenesená",J196,0)</f>
        <v>0</v>
      </c>
      <c r="BH196" s="193">
        <f>IF(N196="sníž. přenesená",J196,0)</f>
        <v>0</v>
      </c>
      <c r="BI196" s="193">
        <f>IF(N196="nulová",J196,0)</f>
        <v>0</v>
      </c>
      <c r="BJ196" s="14" t="s">
        <v>80</v>
      </c>
      <c r="BK196" s="193">
        <f>ROUND(I196*H196,2)</f>
        <v>0</v>
      </c>
      <c r="BL196" s="14" t="s">
        <v>137</v>
      </c>
      <c r="BM196" s="192" t="s">
        <v>155</v>
      </c>
    </row>
    <row r="197" spans="1:65" s="2" customFormat="1" ht="16.5" customHeight="1">
      <c r="A197" s="31"/>
      <c r="B197" s="32"/>
      <c r="C197" s="194" t="s">
        <v>325</v>
      </c>
      <c r="D197" s="194" t="s">
        <v>143</v>
      </c>
      <c r="E197" s="195" t="s">
        <v>326</v>
      </c>
      <c r="F197" s="196" t="s">
        <v>327</v>
      </c>
      <c r="G197" s="197" t="s">
        <v>317</v>
      </c>
      <c r="H197" s="198">
        <v>1</v>
      </c>
      <c r="I197" s="199"/>
      <c r="J197" s="200">
        <f>ROUND(I197*H197,2)</f>
        <v>0</v>
      </c>
      <c r="K197" s="201"/>
      <c r="L197" s="202"/>
      <c r="M197" s="203" t="s">
        <v>1</v>
      </c>
      <c r="N197" s="204" t="s">
        <v>38</v>
      </c>
      <c r="O197" s="68"/>
      <c r="P197" s="190">
        <f>O197*H197</f>
        <v>0</v>
      </c>
      <c r="Q197" s="190">
        <v>0</v>
      </c>
      <c r="R197" s="190">
        <f>Q197*H197</f>
        <v>0</v>
      </c>
      <c r="S197" s="190">
        <v>0</v>
      </c>
      <c r="T197" s="191">
        <f>S197*H197</f>
        <v>0</v>
      </c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R197" s="192" t="s">
        <v>164</v>
      </c>
      <c r="AT197" s="192" t="s">
        <v>143</v>
      </c>
      <c r="AU197" s="192" t="s">
        <v>82</v>
      </c>
      <c r="AY197" s="14" t="s">
        <v>130</v>
      </c>
      <c r="BE197" s="193">
        <f>IF(N197="základní",J197,0)</f>
        <v>0</v>
      </c>
      <c r="BF197" s="193">
        <f>IF(N197="snížená",J197,0)</f>
        <v>0</v>
      </c>
      <c r="BG197" s="193">
        <f>IF(N197="zákl. přenesená",J197,0)</f>
        <v>0</v>
      </c>
      <c r="BH197" s="193">
        <f>IF(N197="sníž. přenesená",J197,0)</f>
        <v>0</v>
      </c>
      <c r="BI197" s="193">
        <f>IF(N197="nulová",J197,0)</f>
        <v>0</v>
      </c>
      <c r="BJ197" s="14" t="s">
        <v>80</v>
      </c>
      <c r="BK197" s="193">
        <f>ROUND(I197*H197,2)</f>
        <v>0</v>
      </c>
      <c r="BL197" s="14" t="s">
        <v>137</v>
      </c>
      <c r="BM197" s="192" t="s">
        <v>164</v>
      </c>
    </row>
    <row r="198" spans="1:65" s="12" customFormat="1" ht="22.8" customHeight="1">
      <c r="B198" s="164"/>
      <c r="C198" s="165"/>
      <c r="D198" s="166" t="s">
        <v>72</v>
      </c>
      <c r="E198" s="178" t="s">
        <v>328</v>
      </c>
      <c r="F198" s="178" t="s">
        <v>329</v>
      </c>
      <c r="G198" s="165"/>
      <c r="H198" s="165"/>
      <c r="I198" s="168"/>
      <c r="J198" s="179">
        <f>BK198</f>
        <v>0</v>
      </c>
      <c r="K198" s="165"/>
      <c r="L198" s="170"/>
      <c r="M198" s="171"/>
      <c r="N198" s="172"/>
      <c r="O198" s="172"/>
      <c r="P198" s="173">
        <f>SUM(P199:P202)</f>
        <v>0</v>
      </c>
      <c r="Q198" s="172"/>
      <c r="R198" s="173">
        <f>SUM(R199:R202)</f>
        <v>0</v>
      </c>
      <c r="S198" s="172"/>
      <c r="T198" s="174">
        <f>SUM(T199:T202)</f>
        <v>0</v>
      </c>
      <c r="AR198" s="175" t="s">
        <v>80</v>
      </c>
      <c r="AT198" s="176" t="s">
        <v>72</v>
      </c>
      <c r="AU198" s="176" t="s">
        <v>80</v>
      </c>
      <c r="AY198" s="175" t="s">
        <v>130</v>
      </c>
      <c r="BK198" s="177">
        <f>SUM(BK199:BK202)</f>
        <v>0</v>
      </c>
    </row>
    <row r="199" spans="1:65" s="2" customFormat="1" ht="49.05" customHeight="1">
      <c r="A199" s="31"/>
      <c r="B199" s="32"/>
      <c r="C199" s="194" t="s">
        <v>330</v>
      </c>
      <c r="D199" s="194" t="s">
        <v>143</v>
      </c>
      <c r="E199" s="195" t="s">
        <v>331</v>
      </c>
      <c r="F199" s="196" t="s">
        <v>332</v>
      </c>
      <c r="G199" s="197" t="s">
        <v>333</v>
      </c>
      <c r="H199" s="198">
        <v>1</v>
      </c>
      <c r="I199" s="199"/>
      <c r="J199" s="200">
        <f>ROUND(I199*H199,2)</f>
        <v>0</v>
      </c>
      <c r="K199" s="201"/>
      <c r="L199" s="202"/>
      <c r="M199" s="203" t="s">
        <v>1</v>
      </c>
      <c r="N199" s="204" t="s">
        <v>38</v>
      </c>
      <c r="O199" s="68"/>
      <c r="P199" s="190">
        <f>O199*H199</f>
        <v>0</v>
      </c>
      <c r="Q199" s="190">
        <v>0</v>
      </c>
      <c r="R199" s="190">
        <f>Q199*H199</f>
        <v>0</v>
      </c>
      <c r="S199" s="190">
        <v>0</v>
      </c>
      <c r="T199" s="191">
        <f>S199*H199</f>
        <v>0</v>
      </c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R199" s="192" t="s">
        <v>164</v>
      </c>
      <c r="AT199" s="192" t="s">
        <v>143</v>
      </c>
      <c r="AU199" s="192" t="s">
        <v>82</v>
      </c>
      <c r="AY199" s="14" t="s">
        <v>130</v>
      </c>
      <c r="BE199" s="193">
        <f>IF(N199="základní",J199,0)</f>
        <v>0</v>
      </c>
      <c r="BF199" s="193">
        <f>IF(N199="snížená",J199,0)</f>
        <v>0</v>
      </c>
      <c r="BG199" s="193">
        <f>IF(N199="zákl. přenesená",J199,0)</f>
        <v>0</v>
      </c>
      <c r="BH199" s="193">
        <f>IF(N199="sníž. přenesená",J199,0)</f>
        <v>0</v>
      </c>
      <c r="BI199" s="193">
        <f>IF(N199="nulová",J199,0)</f>
        <v>0</v>
      </c>
      <c r="BJ199" s="14" t="s">
        <v>80</v>
      </c>
      <c r="BK199" s="193">
        <f>ROUND(I199*H199,2)</f>
        <v>0</v>
      </c>
      <c r="BL199" s="14" t="s">
        <v>137</v>
      </c>
      <c r="BM199" s="192" t="s">
        <v>173</v>
      </c>
    </row>
    <row r="200" spans="1:65" s="2" customFormat="1" ht="49.05" customHeight="1">
      <c r="A200" s="31"/>
      <c r="B200" s="32"/>
      <c r="C200" s="194" t="s">
        <v>334</v>
      </c>
      <c r="D200" s="194" t="s">
        <v>143</v>
      </c>
      <c r="E200" s="195" t="s">
        <v>335</v>
      </c>
      <c r="F200" s="196" t="s">
        <v>336</v>
      </c>
      <c r="G200" s="197" t="s">
        <v>333</v>
      </c>
      <c r="H200" s="198">
        <v>1</v>
      </c>
      <c r="I200" s="199"/>
      <c r="J200" s="200">
        <f>ROUND(I200*H200,2)</f>
        <v>0</v>
      </c>
      <c r="K200" s="201"/>
      <c r="L200" s="202"/>
      <c r="M200" s="203" t="s">
        <v>1</v>
      </c>
      <c r="N200" s="204" t="s">
        <v>38</v>
      </c>
      <c r="O200" s="68"/>
      <c r="P200" s="190">
        <f>O200*H200</f>
        <v>0</v>
      </c>
      <c r="Q200" s="190">
        <v>0</v>
      </c>
      <c r="R200" s="190">
        <f>Q200*H200</f>
        <v>0</v>
      </c>
      <c r="S200" s="190">
        <v>0</v>
      </c>
      <c r="T200" s="191">
        <f>S200*H200</f>
        <v>0</v>
      </c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R200" s="192" t="s">
        <v>164</v>
      </c>
      <c r="AT200" s="192" t="s">
        <v>143</v>
      </c>
      <c r="AU200" s="192" t="s">
        <v>82</v>
      </c>
      <c r="AY200" s="14" t="s">
        <v>130</v>
      </c>
      <c r="BE200" s="193">
        <f>IF(N200="základní",J200,0)</f>
        <v>0</v>
      </c>
      <c r="BF200" s="193">
        <f>IF(N200="snížená",J200,0)</f>
        <v>0</v>
      </c>
      <c r="BG200" s="193">
        <f>IF(N200="zákl. přenesená",J200,0)</f>
        <v>0</v>
      </c>
      <c r="BH200" s="193">
        <f>IF(N200="sníž. přenesená",J200,0)</f>
        <v>0</v>
      </c>
      <c r="BI200" s="193">
        <f>IF(N200="nulová",J200,0)</f>
        <v>0</v>
      </c>
      <c r="BJ200" s="14" t="s">
        <v>80</v>
      </c>
      <c r="BK200" s="193">
        <f>ROUND(I200*H200,2)</f>
        <v>0</v>
      </c>
      <c r="BL200" s="14" t="s">
        <v>137</v>
      </c>
      <c r="BM200" s="192" t="s">
        <v>8</v>
      </c>
    </row>
    <row r="201" spans="1:65" s="2" customFormat="1" ht="49.05" customHeight="1">
      <c r="A201" s="31"/>
      <c r="B201" s="32"/>
      <c r="C201" s="194" t="s">
        <v>337</v>
      </c>
      <c r="D201" s="194" t="s">
        <v>143</v>
      </c>
      <c r="E201" s="195" t="s">
        <v>338</v>
      </c>
      <c r="F201" s="196" t="s">
        <v>339</v>
      </c>
      <c r="G201" s="197" t="s">
        <v>333</v>
      </c>
      <c r="H201" s="198">
        <v>2</v>
      </c>
      <c r="I201" s="199"/>
      <c r="J201" s="200">
        <f>ROUND(I201*H201,2)</f>
        <v>0</v>
      </c>
      <c r="K201" s="201"/>
      <c r="L201" s="202"/>
      <c r="M201" s="203" t="s">
        <v>1</v>
      </c>
      <c r="N201" s="204" t="s">
        <v>38</v>
      </c>
      <c r="O201" s="68"/>
      <c r="P201" s="190">
        <f>O201*H201</f>
        <v>0</v>
      </c>
      <c r="Q201" s="190">
        <v>0</v>
      </c>
      <c r="R201" s="190">
        <f>Q201*H201</f>
        <v>0</v>
      </c>
      <c r="S201" s="190">
        <v>0</v>
      </c>
      <c r="T201" s="191">
        <f>S201*H201</f>
        <v>0</v>
      </c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R201" s="192" t="s">
        <v>164</v>
      </c>
      <c r="AT201" s="192" t="s">
        <v>143</v>
      </c>
      <c r="AU201" s="192" t="s">
        <v>82</v>
      </c>
      <c r="AY201" s="14" t="s">
        <v>130</v>
      </c>
      <c r="BE201" s="193">
        <f>IF(N201="základní",J201,0)</f>
        <v>0</v>
      </c>
      <c r="BF201" s="193">
        <f>IF(N201="snížená",J201,0)</f>
        <v>0</v>
      </c>
      <c r="BG201" s="193">
        <f>IF(N201="zákl. přenesená",J201,0)</f>
        <v>0</v>
      </c>
      <c r="BH201" s="193">
        <f>IF(N201="sníž. přenesená",J201,0)</f>
        <v>0</v>
      </c>
      <c r="BI201" s="193">
        <f>IF(N201="nulová",J201,0)</f>
        <v>0</v>
      </c>
      <c r="BJ201" s="14" t="s">
        <v>80</v>
      </c>
      <c r="BK201" s="193">
        <f>ROUND(I201*H201,2)</f>
        <v>0</v>
      </c>
      <c r="BL201" s="14" t="s">
        <v>137</v>
      </c>
      <c r="BM201" s="192" t="s">
        <v>190</v>
      </c>
    </row>
    <row r="202" spans="1:65" s="2" customFormat="1" ht="24.15" customHeight="1">
      <c r="A202" s="31"/>
      <c r="B202" s="32"/>
      <c r="C202" s="194" t="s">
        <v>340</v>
      </c>
      <c r="D202" s="194" t="s">
        <v>143</v>
      </c>
      <c r="E202" s="195" t="s">
        <v>341</v>
      </c>
      <c r="F202" s="196" t="s">
        <v>342</v>
      </c>
      <c r="G202" s="197" t="s">
        <v>333</v>
      </c>
      <c r="H202" s="198">
        <v>1</v>
      </c>
      <c r="I202" s="199"/>
      <c r="J202" s="200">
        <f>ROUND(I202*H202,2)</f>
        <v>0</v>
      </c>
      <c r="K202" s="201"/>
      <c r="L202" s="202"/>
      <c r="M202" s="203" t="s">
        <v>1</v>
      </c>
      <c r="N202" s="204" t="s">
        <v>38</v>
      </c>
      <c r="O202" s="68"/>
      <c r="P202" s="190">
        <f>O202*H202</f>
        <v>0</v>
      </c>
      <c r="Q202" s="190">
        <v>0</v>
      </c>
      <c r="R202" s="190">
        <f>Q202*H202</f>
        <v>0</v>
      </c>
      <c r="S202" s="190">
        <v>0</v>
      </c>
      <c r="T202" s="191">
        <f>S202*H202</f>
        <v>0</v>
      </c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R202" s="192" t="s">
        <v>164</v>
      </c>
      <c r="AT202" s="192" t="s">
        <v>143</v>
      </c>
      <c r="AU202" s="192" t="s">
        <v>82</v>
      </c>
      <c r="AY202" s="14" t="s">
        <v>130</v>
      </c>
      <c r="BE202" s="193">
        <f>IF(N202="základní",J202,0)</f>
        <v>0</v>
      </c>
      <c r="BF202" s="193">
        <f>IF(N202="snížená",J202,0)</f>
        <v>0</v>
      </c>
      <c r="BG202" s="193">
        <f>IF(N202="zákl. přenesená",J202,0)</f>
        <v>0</v>
      </c>
      <c r="BH202" s="193">
        <f>IF(N202="sníž. přenesená",J202,0)</f>
        <v>0</v>
      </c>
      <c r="BI202" s="193">
        <f>IF(N202="nulová",J202,0)</f>
        <v>0</v>
      </c>
      <c r="BJ202" s="14" t="s">
        <v>80</v>
      </c>
      <c r="BK202" s="193">
        <f>ROUND(I202*H202,2)</f>
        <v>0</v>
      </c>
      <c r="BL202" s="14" t="s">
        <v>137</v>
      </c>
      <c r="BM202" s="192" t="s">
        <v>198</v>
      </c>
    </row>
    <row r="203" spans="1:65" s="12" customFormat="1" ht="25.95" customHeight="1">
      <c r="B203" s="164"/>
      <c r="C203" s="165"/>
      <c r="D203" s="166" t="s">
        <v>72</v>
      </c>
      <c r="E203" s="167" t="s">
        <v>143</v>
      </c>
      <c r="F203" s="167" t="s">
        <v>343</v>
      </c>
      <c r="G203" s="165"/>
      <c r="H203" s="165"/>
      <c r="I203" s="168"/>
      <c r="J203" s="169">
        <f>BK203</f>
        <v>0</v>
      </c>
      <c r="K203" s="165"/>
      <c r="L203" s="170"/>
      <c r="M203" s="171"/>
      <c r="N203" s="172"/>
      <c r="O203" s="172"/>
      <c r="P203" s="173">
        <f>P204+P216</f>
        <v>0</v>
      </c>
      <c r="Q203" s="172"/>
      <c r="R203" s="173">
        <f>R204+R216</f>
        <v>5.9665700000000008</v>
      </c>
      <c r="S203" s="172"/>
      <c r="T203" s="174">
        <f>T204+T216</f>
        <v>0</v>
      </c>
      <c r="AR203" s="175" t="s">
        <v>131</v>
      </c>
      <c r="AT203" s="176" t="s">
        <v>72</v>
      </c>
      <c r="AU203" s="176" t="s">
        <v>73</v>
      </c>
      <c r="AY203" s="175" t="s">
        <v>130</v>
      </c>
      <c r="BK203" s="177">
        <f>BK204+BK216</f>
        <v>0</v>
      </c>
    </row>
    <row r="204" spans="1:65" s="12" customFormat="1" ht="22.8" customHeight="1">
      <c r="B204" s="164"/>
      <c r="C204" s="165"/>
      <c r="D204" s="166" t="s">
        <v>72</v>
      </c>
      <c r="E204" s="178" t="s">
        <v>344</v>
      </c>
      <c r="F204" s="178" t="s">
        <v>345</v>
      </c>
      <c r="G204" s="165"/>
      <c r="H204" s="165"/>
      <c r="I204" s="168"/>
      <c r="J204" s="179">
        <f>BK204</f>
        <v>0</v>
      </c>
      <c r="K204" s="165"/>
      <c r="L204" s="170"/>
      <c r="M204" s="171"/>
      <c r="N204" s="172"/>
      <c r="O204" s="172"/>
      <c r="P204" s="173">
        <f>SUM(P205:P215)</f>
        <v>0</v>
      </c>
      <c r="Q204" s="172"/>
      <c r="R204" s="173">
        <f>SUM(R205:R215)</f>
        <v>0.23507</v>
      </c>
      <c r="S204" s="172"/>
      <c r="T204" s="174">
        <f>SUM(T205:T215)</f>
        <v>0</v>
      </c>
      <c r="AR204" s="175" t="s">
        <v>131</v>
      </c>
      <c r="AT204" s="176" t="s">
        <v>72</v>
      </c>
      <c r="AU204" s="176" t="s">
        <v>80</v>
      </c>
      <c r="AY204" s="175" t="s">
        <v>130</v>
      </c>
      <c r="BK204" s="177">
        <f>SUM(BK205:BK215)</f>
        <v>0</v>
      </c>
    </row>
    <row r="205" spans="1:65" s="2" customFormat="1" ht="24.15" customHeight="1">
      <c r="A205" s="31"/>
      <c r="B205" s="32"/>
      <c r="C205" s="180" t="s">
        <v>346</v>
      </c>
      <c r="D205" s="180" t="s">
        <v>133</v>
      </c>
      <c r="E205" s="181" t="s">
        <v>347</v>
      </c>
      <c r="F205" s="182" t="s">
        <v>348</v>
      </c>
      <c r="G205" s="183" t="s">
        <v>146</v>
      </c>
      <c r="H205" s="184">
        <v>6</v>
      </c>
      <c r="I205" s="185"/>
      <c r="J205" s="186">
        <f t="shared" ref="J205:J215" si="20">ROUND(I205*H205,2)</f>
        <v>0</v>
      </c>
      <c r="K205" s="187"/>
      <c r="L205" s="36"/>
      <c r="M205" s="188" t="s">
        <v>1</v>
      </c>
      <c r="N205" s="189" t="s">
        <v>38</v>
      </c>
      <c r="O205" s="68"/>
      <c r="P205" s="190">
        <f t="shared" ref="P205:P215" si="21">O205*H205</f>
        <v>0</v>
      </c>
      <c r="Q205" s="190">
        <v>0</v>
      </c>
      <c r="R205" s="190">
        <f t="shared" ref="R205:R215" si="22">Q205*H205</f>
        <v>0</v>
      </c>
      <c r="S205" s="190">
        <v>0</v>
      </c>
      <c r="T205" s="191">
        <f t="shared" ref="T205:T215" si="23">S205*H205</f>
        <v>0</v>
      </c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R205" s="192" t="s">
        <v>349</v>
      </c>
      <c r="AT205" s="192" t="s">
        <v>133</v>
      </c>
      <c r="AU205" s="192" t="s">
        <v>82</v>
      </c>
      <c r="AY205" s="14" t="s">
        <v>130</v>
      </c>
      <c r="BE205" s="193">
        <f t="shared" ref="BE205:BE215" si="24">IF(N205="základní",J205,0)</f>
        <v>0</v>
      </c>
      <c r="BF205" s="193">
        <f t="shared" ref="BF205:BF215" si="25">IF(N205="snížená",J205,0)</f>
        <v>0</v>
      </c>
      <c r="BG205" s="193">
        <f t="shared" ref="BG205:BG215" si="26">IF(N205="zákl. přenesená",J205,0)</f>
        <v>0</v>
      </c>
      <c r="BH205" s="193">
        <f t="shared" ref="BH205:BH215" si="27">IF(N205="sníž. přenesená",J205,0)</f>
        <v>0</v>
      </c>
      <c r="BI205" s="193">
        <f t="shared" ref="BI205:BI215" si="28">IF(N205="nulová",J205,0)</f>
        <v>0</v>
      </c>
      <c r="BJ205" s="14" t="s">
        <v>80</v>
      </c>
      <c r="BK205" s="193">
        <f t="shared" ref="BK205:BK215" si="29">ROUND(I205*H205,2)</f>
        <v>0</v>
      </c>
      <c r="BL205" s="14" t="s">
        <v>349</v>
      </c>
      <c r="BM205" s="192" t="s">
        <v>350</v>
      </c>
    </row>
    <row r="206" spans="1:65" s="2" customFormat="1" ht="21.75" customHeight="1">
      <c r="A206" s="31"/>
      <c r="B206" s="32"/>
      <c r="C206" s="194" t="s">
        <v>351</v>
      </c>
      <c r="D206" s="194" t="s">
        <v>143</v>
      </c>
      <c r="E206" s="195" t="s">
        <v>352</v>
      </c>
      <c r="F206" s="196" t="s">
        <v>353</v>
      </c>
      <c r="G206" s="197" t="s">
        <v>146</v>
      </c>
      <c r="H206" s="198">
        <v>6</v>
      </c>
      <c r="I206" s="199"/>
      <c r="J206" s="200">
        <f t="shared" si="20"/>
        <v>0</v>
      </c>
      <c r="K206" s="201"/>
      <c r="L206" s="202"/>
      <c r="M206" s="203" t="s">
        <v>1</v>
      </c>
      <c r="N206" s="204" t="s">
        <v>38</v>
      </c>
      <c r="O206" s="68"/>
      <c r="P206" s="190">
        <f t="shared" si="21"/>
        <v>0</v>
      </c>
      <c r="Q206" s="190">
        <v>2.0999999999999999E-3</v>
      </c>
      <c r="R206" s="190">
        <f t="shared" si="22"/>
        <v>1.26E-2</v>
      </c>
      <c r="S206" s="190">
        <v>0</v>
      </c>
      <c r="T206" s="191">
        <f t="shared" si="23"/>
        <v>0</v>
      </c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R206" s="192" t="s">
        <v>164</v>
      </c>
      <c r="AT206" s="192" t="s">
        <v>143</v>
      </c>
      <c r="AU206" s="192" t="s">
        <v>82</v>
      </c>
      <c r="AY206" s="14" t="s">
        <v>130</v>
      </c>
      <c r="BE206" s="193">
        <f t="shared" si="24"/>
        <v>0</v>
      </c>
      <c r="BF206" s="193">
        <f t="shared" si="25"/>
        <v>0</v>
      </c>
      <c r="BG206" s="193">
        <f t="shared" si="26"/>
        <v>0</v>
      </c>
      <c r="BH206" s="193">
        <f t="shared" si="27"/>
        <v>0</v>
      </c>
      <c r="BI206" s="193">
        <f t="shared" si="28"/>
        <v>0</v>
      </c>
      <c r="BJ206" s="14" t="s">
        <v>80</v>
      </c>
      <c r="BK206" s="193">
        <f t="shared" si="29"/>
        <v>0</v>
      </c>
      <c r="BL206" s="14" t="s">
        <v>137</v>
      </c>
      <c r="BM206" s="192" t="s">
        <v>354</v>
      </c>
    </row>
    <row r="207" spans="1:65" s="2" customFormat="1" ht="24.15" customHeight="1">
      <c r="A207" s="31"/>
      <c r="B207" s="32"/>
      <c r="C207" s="194" t="s">
        <v>355</v>
      </c>
      <c r="D207" s="194" t="s">
        <v>143</v>
      </c>
      <c r="E207" s="195" t="s">
        <v>356</v>
      </c>
      <c r="F207" s="196" t="s">
        <v>357</v>
      </c>
      <c r="G207" s="197" t="s">
        <v>358</v>
      </c>
      <c r="H207" s="198">
        <v>2</v>
      </c>
      <c r="I207" s="199"/>
      <c r="J207" s="200">
        <f t="shared" si="20"/>
        <v>0</v>
      </c>
      <c r="K207" s="201"/>
      <c r="L207" s="202"/>
      <c r="M207" s="203" t="s">
        <v>1</v>
      </c>
      <c r="N207" s="204" t="s">
        <v>38</v>
      </c>
      <c r="O207" s="68"/>
      <c r="P207" s="190">
        <f t="shared" si="21"/>
        <v>0</v>
      </c>
      <c r="Q207" s="190">
        <v>0</v>
      </c>
      <c r="R207" s="190">
        <f t="shared" si="22"/>
        <v>0</v>
      </c>
      <c r="S207" s="190">
        <v>0</v>
      </c>
      <c r="T207" s="191">
        <f t="shared" si="23"/>
        <v>0</v>
      </c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R207" s="192" t="s">
        <v>164</v>
      </c>
      <c r="AT207" s="192" t="s">
        <v>143</v>
      </c>
      <c r="AU207" s="192" t="s">
        <v>82</v>
      </c>
      <c r="AY207" s="14" t="s">
        <v>130</v>
      </c>
      <c r="BE207" s="193">
        <f t="shared" si="24"/>
        <v>0</v>
      </c>
      <c r="BF207" s="193">
        <f t="shared" si="25"/>
        <v>0</v>
      </c>
      <c r="BG207" s="193">
        <f t="shared" si="26"/>
        <v>0</v>
      </c>
      <c r="BH207" s="193">
        <f t="shared" si="27"/>
        <v>0</v>
      </c>
      <c r="BI207" s="193">
        <f t="shared" si="28"/>
        <v>0</v>
      </c>
      <c r="BJ207" s="14" t="s">
        <v>80</v>
      </c>
      <c r="BK207" s="193">
        <f t="shared" si="29"/>
        <v>0</v>
      </c>
      <c r="BL207" s="14" t="s">
        <v>137</v>
      </c>
      <c r="BM207" s="192" t="s">
        <v>314</v>
      </c>
    </row>
    <row r="208" spans="1:65" s="2" customFormat="1" ht="33" customHeight="1">
      <c r="A208" s="31"/>
      <c r="B208" s="32"/>
      <c r="C208" s="180" t="s">
        <v>359</v>
      </c>
      <c r="D208" s="180" t="s">
        <v>133</v>
      </c>
      <c r="E208" s="181" t="s">
        <v>360</v>
      </c>
      <c r="F208" s="182" t="s">
        <v>361</v>
      </c>
      <c r="G208" s="183" t="s">
        <v>141</v>
      </c>
      <c r="H208" s="184">
        <v>20</v>
      </c>
      <c r="I208" s="185"/>
      <c r="J208" s="186">
        <f t="shared" si="20"/>
        <v>0</v>
      </c>
      <c r="K208" s="187"/>
      <c r="L208" s="36"/>
      <c r="M208" s="188" t="s">
        <v>1</v>
      </c>
      <c r="N208" s="189" t="s">
        <v>38</v>
      </c>
      <c r="O208" s="68"/>
      <c r="P208" s="190">
        <f t="shared" si="21"/>
        <v>0</v>
      </c>
      <c r="Q208" s="190">
        <v>0</v>
      </c>
      <c r="R208" s="190">
        <f t="shared" si="22"/>
        <v>0</v>
      </c>
      <c r="S208" s="190">
        <v>0</v>
      </c>
      <c r="T208" s="191">
        <f t="shared" si="23"/>
        <v>0</v>
      </c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R208" s="192" t="s">
        <v>80</v>
      </c>
      <c r="AT208" s="192" t="s">
        <v>133</v>
      </c>
      <c r="AU208" s="192" t="s">
        <v>82</v>
      </c>
      <c r="AY208" s="14" t="s">
        <v>130</v>
      </c>
      <c r="BE208" s="193">
        <f t="shared" si="24"/>
        <v>0</v>
      </c>
      <c r="BF208" s="193">
        <f t="shared" si="25"/>
        <v>0</v>
      </c>
      <c r="BG208" s="193">
        <f t="shared" si="26"/>
        <v>0</v>
      </c>
      <c r="BH208" s="193">
        <f t="shared" si="27"/>
        <v>0</v>
      </c>
      <c r="BI208" s="193">
        <f t="shared" si="28"/>
        <v>0</v>
      </c>
      <c r="BJ208" s="14" t="s">
        <v>80</v>
      </c>
      <c r="BK208" s="193">
        <f t="shared" si="29"/>
        <v>0</v>
      </c>
      <c r="BL208" s="14" t="s">
        <v>80</v>
      </c>
      <c r="BM208" s="192" t="s">
        <v>362</v>
      </c>
    </row>
    <row r="209" spans="1:65" s="2" customFormat="1" ht="16.5" customHeight="1">
      <c r="A209" s="31"/>
      <c r="B209" s="32"/>
      <c r="C209" s="194" t="s">
        <v>363</v>
      </c>
      <c r="D209" s="194" t="s">
        <v>143</v>
      </c>
      <c r="E209" s="195" t="s">
        <v>364</v>
      </c>
      <c r="F209" s="196" t="s">
        <v>365</v>
      </c>
      <c r="G209" s="197" t="s">
        <v>366</v>
      </c>
      <c r="H209" s="198">
        <v>20</v>
      </c>
      <c r="I209" s="199"/>
      <c r="J209" s="200">
        <f t="shared" si="20"/>
        <v>0</v>
      </c>
      <c r="K209" s="201"/>
      <c r="L209" s="202"/>
      <c r="M209" s="203" t="s">
        <v>1</v>
      </c>
      <c r="N209" s="204" t="s">
        <v>38</v>
      </c>
      <c r="O209" s="68"/>
      <c r="P209" s="190">
        <f t="shared" si="21"/>
        <v>0</v>
      </c>
      <c r="Q209" s="190">
        <v>1E-3</v>
      </c>
      <c r="R209" s="190">
        <f t="shared" si="22"/>
        <v>0.02</v>
      </c>
      <c r="S209" s="190">
        <v>0</v>
      </c>
      <c r="T209" s="191">
        <f t="shared" si="23"/>
        <v>0</v>
      </c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R209" s="192" t="s">
        <v>82</v>
      </c>
      <c r="AT209" s="192" t="s">
        <v>143</v>
      </c>
      <c r="AU209" s="192" t="s">
        <v>82</v>
      </c>
      <c r="AY209" s="14" t="s">
        <v>130</v>
      </c>
      <c r="BE209" s="193">
        <f t="shared" si="24"/>
        <v>0</v>
      </c>
      <c r="BF209" s="193">
        <f t="shared" si="25"/>
        <v>0</v>
      </c>
      <c r="BG209" s="193">
        <f t="shared" si="26"/>
        <v>0</v>
      </c>
      <c r="BH209" s="193">
        <f t="shared" si="27"/>
        <v>0</v>
      </c>
      <c r="BI209" s="193">
        <f t="shared" si="28"/>
        <v>0</v>
      </c>
      <c r="BJ209" s="14" t="s">
        <v>80</v>
      </c>
      <c r="BK209" s="193">
        <f t="shared" si="29"/>
        <v>0</v>
      </c>
      <c r="BL209" s="14" t="s">
        <v>80</v>
      </c>
      <c r="BM209" s="192" t="s">
        <v>367</v>
      </c>
    </row>
    <row r="210" spans="1:65" s="2" customFormat="1" ht="37.799999999999997" customHeight="1">
      <c r="A210" s="31"/>
      <c r="B210" s="32"/>
      <c r="C210" s="180" t="s">
        <v>368</v>
      </c>
      <c r="D210" s="180" t="s">
        <v>133</v>
      </c>
      <c r="E210" s="181" t="s">
        <v>369</v>
      </c>
      <c r="F210" s="182" t="s">
        <v>370</v>
      </c>
      <c r="G210" s="183" t="s">
        <v>141</v>
      </c>
      <c r="H210" s="184">
        <v>38</v>
      </c>
      <c r="I210" s="185"/>
      <c r="J210" s="186">
        <f t="shared" si="20"/>
        <v>0</v>
      </c>
      <c r="K210" s="187"/>
      <c r="L210" s="36"/>
      <c r="M210" s="188" t="s">
        <v>1</v>
      </c>
      <c r="N210" s="189" t="s">
        <v>38</v>
      </c>
      <c r="O210" s="68"/>
      <c r="P210" s="190">
        <f t="shared" si="21"/>
        <v>0</v>
      </c>
      <c r="Q210" s="190">
        <v>0</v>
      </c>
      <c r="R210" s="190">
        <f t="shared" si="22"/>
        <v>0</v>
      </c>
      <c r="S210" s="190">
        <v>0</v>
      </c>
      <c r="T210" s="191">
        <f t="shared" si="23"/>
        <v>0</v>
      </c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R210" s="192" t="s">
        <v>349</v>
      </c>
      <c r="AT210" s="192" t="s">
        <v>133</v>
      </c>
      <c r="AU210" s="192" t="s">
        <v>82</v>
      </c>
      <c r="AY210" s="14" t="s">
        <v>130</v>
      </c>
      <c r="BE210" s="193">
        <f t="shared" si="24"/>
        <v>0</v>
      </c>
      <c r="BF210" s="193">
        <f t="shared" si="25"/>
        <v>0</v>
      </c>
      <c r="BG210" s="193">
        <f t="shared" si="26"/>
        <v>0</v>
      </c>
      <c r="BH210" s="193">
        <f t="shared" si="27"/>
        <v>0</v>
      </c>
      <c r="BI210" s="193">
        <f t="shared" si="28"/>
        <v>0</v>
      </c>
      <c r="BJ210" s="14" t="s">
        <v>80</v>
      </c>
      <c r="BK210" s="193">
        <f t="shared" si="29"/>
        <v>0</v>
      </c>
      <c r="BL210" s="14" t="s">
        <v>349</v>
      </c>
      <c r="BM210" s="192" t="s">
        <v>371</v>
      </c>
    </row>
    <row r="211" spans="1:65" s="2" customFormat="1" ht="24.15" customHeight="1">
      <c r="A211" s="31"/>
      <c r="B211" s="32"/>
      <c r="C211" s="194" t="s">
        <v>372</v>
      </c>
      <c r="D211" s="194" t="s">
        <v>143</v>
      </c>
      <c r="E211" s="195" t="s">
        <v>373</v>
      </c>
      <c r="F211" s="196" t="s">
        <v>374</v>
      </c>
      <c r="G211" s="197" t="s">
        <v>141</v>
      </c>
      <c r="H211" s="198">
        <v>38</v>
      </c>
      <c r="I211" s="199"/>
      <c r="J211" s="200">
        <f t="shared" si="20"/>
        <v>0</v>
      </c>
      <c r="K211" s="201"/>
      <c r="L211" s="202"/>
      <c r="M211" s="203" t="s">
        <v>1</v>
      </c>
      <c r="N211" s="204" t="s">
        <v>38</v>
      </c>
      <c r="O211" s="68"/>
      <c r="P211" s="190">
        <f t="shared" si="21"/>
        <v>0</v>
      </c>
      <c r="Q211" s="190">
        <v>2.9E-4</v>
      </c>
      <c r="R211" s="190">
        <f t="shared" si="22"/>
        <v>1.102E-2</v>
      </c>
      <c r="S211" s="190">
        <v>0</v>
      </c>
      <c r="T211" s="191">
        <f t="shared" si="23"/>
        <v>0</v>
      </c>
      <c r="U211" s="31"/>
      <c r="V211" s="31"/>
      <c r="W211" s="31"/>
      <c r="X211" s="31"/>
      <c r="Y211" s="31"/>
      <c r="Z211" s="31"/>
      <c r="AA211" s="31"/>
      <c r="AB211" s="31"/>
      <c r="AC211" s="31"/>
      <c r="AD211" s="31"/>
      <c r="AE211" s="31"/>
      <c r="AR211" s="192" t="s">
        <v>375</v>
      </c>
      <c r="AT211" s="192" t="s">
        <v>143</v>
      </c>
      <c r="AU211" s="192" t="s">
        <v>82</v>
      </c>
      <c r="AY211" s="14" t="s">
        <v>130</v>
      </c>
      <c r="BE211" s="193">
        <f t="shared" si="24"/>
        <v>0</v>
      </c>
      <c r="BF211" s="193">
        <f t="shared" si="25"/>
        <v>0</v>
      </c>
      <c r="BG211" s="193">
        <f t="shared" si="26"/>
        <v>0</v>
      </c>
      <c r="BH211" s="193">
        <f t="shared" si="27"/>
        <v>0</v>
      </c>
      <c r="BI211" s="193">
        <f t="shared" si="28"/>
        <v>0</v>
      </c>
      <c r="BJ211" s="14" t="s">
        <v>80</v>
      </c>
      <c r="BK211" s="193">
        <f t="shared" si="29"/>
        <v>0</v>
      </c>
      <c r="BL211" s="14" t="s">
        <v>375</v>
      </c>
      <c r="BM211" s="192" t="s">
        <v>376</v>
      </c>
    </row>
    <row r="212" spans="1:65" s="2" customFormat="1" ht="37.799999999999997" customHeight="1">
      <c r="A212" s="31"/>
      <c r="B212" s="32"/>
      <c r="C212" s="180" t="s">
        <v>377</v>
      </c>
      <c r="D212" s="180" t="s">
        <v>133</v>
      </c>
      <c r="E212" s="181" t="s">
        <v>378</v>
      </c>
      <c r="F212" s="182" t="s">
        <v>379</v>
      </c>
      <c r="G212" s="183" t="s">
        <v>141</v>
      </c>
      <c r="H212" s="184">
        <v>65</v>
      </c>
      <c r="I212" s="185"/>
      <c r="J212" s="186">
        <f t="shared" si="20"/>
        <v>0</v>
      </c>
      <c r="K212" s="187"/>
      <c r="L212" s="36"/>
      <c r="M212" s="188" t="s">
        <v>1</v>
      </c>
      <c r="N212" s="189" t="s">
        <v>38</v>
      </c>
      <c r="O212" s="68"/>
      <c r="P212" s="190">
        <f t="shared" si="21"/>
        <v>0</v>
      </c>
      <c r="Q212" s="190">
        <v>0</v>
      </c>
      <c r="R212" s="190">
        <f t="shared" si="22"/>
        <v>0</v>
      </c>
      <c r="S212" s="190">
        <v>0</v>
      </c>
      <c r="T212" s="191">
        <f t="shared" si="23"/>
        <v>0</v>
      </c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R212" s="192" t="s">
        <v>349</v>
      </c>
      <c r="AT212" s="192" t="s">
        <v>133</v>
      </c>
      <c r="AU212" s="192" t="s">
        <v>82</v>
      </c>
      <c r="AY212" s="14" t="s">
        <v>130</v>
      </c>
      <c r="BE212" s="193">
        <f t="shared" si="24"/>
        <v>0</v>
      </c>
      <c r="BF212" s="193">
        <f t="shared" si="25"/>
        <v>0</v>
      </c>
      <c r="BG212" s="193">
        <f t="shared" si="26"/>
        <v>0</v>
      </c>
      <c r="BH212" s="193">
        <f t="shared" si="27"/>
        <v>0</v>
      </c>
      <c r="BI212" s="193">
        <f t="shared" si="28"/>
        <v>0</v>
      </c>
      <c r="BJ212" s="14" t="s">
        <v>80</v>
      </c>
      <c r="BK212" s="193">
        <f t="shared" si="29"/>
        <v>0</v>
      </c>
      <c r="BL212" s="14" t="s">
        <v>349</v>
      </c>
      <c r="BM212" s="192" t="s">
        <v>380</v>
      </c>
    </row>
    <row r="213" spans="1:65" s="2" customFormat="1" ht="24.15" customHeight="1">
      <c r="A213" s="31"/>
      <c r="B213" s="32"/>
      <c r="C213" s="194" t="s">
        <v>381</v>
      </c>
      <c r="D213" s="194" t="s">
        <v>143</v>
      </c>
      <c r="E213" s="195" t="s">
        <v>382</v>
      </c>
      <c r="F213" s="196" t="s">
        <v>383</v>
      </c>
      <c r="G213" s="197" t="s">
        <v>141</v>
      </c>
      <c r="H213" s="198">
        <v>65</v>
      </c>
      <c r="I213" s="199"/>
      <c r="J213" s="200">
        <f t="shared" si="20"/>
        <v>0</v>
      </c>
      <c r="K213" s="201"/>
      <c r="L213" s="202"/>
      <c r="M213" s="203" t="s">
        <v>1</v>
      </c>
      <c r="N213" s="204" t="s">
        <v>38</v>
      </c>
      <c r="O213" s="68"/>
      <c r="P213" s="190">
        <f t="shared" si="21"/>
        <v>0</v>
      </c>
      <c r="Q213" s="190">
        <v>3.3E-4</v>
      </c>
      <c r="R213" s="190">
        <f t="shared" si="22"/>
        <v>2.145E-2</v>
      </c>
      <c r="S213" s="190">
        <v>0</v>
      </c>
      <c r="T213" s="191">
        <f t="shared" si="23"/>
        <v>0</v>
      </c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  <c r="AR213" s="192" t="s">
        <v>375</v>
      </c>
      <c r="AT213" s="192" t="s">
        <v>143</v>
      </c>
      <c r="AU213" s="192" t="s">
        <v>82</v>
      </c>
      <c r="AY213" s="14" t="s">
        <v>130</v>
      </c>
      <c r="BE213" s="193">
        <f t="shared" si="24"/>
        <v>0</v>
      </c>
      <c r="BF213" s="193">
        <f t="shared" si="25"/>
        <v>0</v>
      </c>
      <c r="BG213" s="193">
        <f t="shared" si="26"/>
        <v>0</v>
      </c>
      <c r="BH213" s="193">
        <f t="shared" si="27"/>
        <v>0</v>
      </c>
      <c r="BI213" s="193">
        <f t="shared" si="28"/>
        <v>0</v>
      </c>
      <c r="BJ213" s="14" t="s">
        <v>80</v>
      </c>
      <c r="BK213" s="193">
        <f t="shared" si="29"/>
        <v>0</v>
      </c>
      <c r="BL213" s="14" t="s">
        <v>375</v>
      </c>
      <c r="BM213" s="192" t="s">
        <v>384</v>
      </c>
    </row>
    <row r="214" spans="1:65" s="2" customFormat="1" ht="44.25" customHeight="1">
      <c r="A214" s="31"/>
      <c r="B214" s="32"/>
      <c r="C214" s="180" t="s">
        <v>385</v>
      </c>
      <c r="D214" s="180" t="s">
        <v>133</v>
      </c>
      <c r="E214" s="181" t="s">
        <v>386</v>
      </c>
      <c r="F214" s="182" t="s">
        <v>387</v>
      </c>
      <c r="G214" s="183" t="s">
        <v>141</v>
      </c>
      <c r="H214" s="184">
        <v>73.912999999999997</v>
      </c>
      <c r="I214" s="185"/>
      <c r="J214" s="186">
        <f t="shared" si="20"/>
        <v>0</v>
      </c>
      <c r="K214" s="187"/>
      <c r="L214" s="36"/>
      <c r="M214" s="188" t="s">
        <v>1</v>
      </c>
      <c r="N214" s="189" t="s">
        <v>38</v>
      </c>
      <c r="O214" s="68"/>
      <c r="P214" s="190">
        <f t="shared" si="21"/>
        <v>0</v>
      </c>
      <c r="Q214" s="190">
        <v>0</v>
      </c>
      <c r="R214" s="190">
        <f t="shared" si="22"/>
        <v>0</v>
      </c>
      <c r="S214" s="190">
        <v>0</v>
      </c>
      <c r="T214" s="191">
        <f t="shared" si="23"/>
        <v>0</v>
      </c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  <c r="AR214" s="192" t="s">
        <v>349</v>
      </c>
      <c r="AT214" s="192" t="s">
        <v>133</v>
      </c>
      <c r="AU214" s="192" t="s">
        <v>82</v>
      </c>
      <c r="AY214" s="14" t="s">
        <v>130</v>
      </c>
      <c r="BE214" s="193">
        <f t="shared" si="24"/>
        <v>0</v>
      </c>
      <c r="BF214" s="193">
        <f t="shared" si="25"/>
        <v>0</v>
      </c>
      <c r="BG214" s="193">
        <f t="shared" si="26"/>
        <v>0</v>
      </c>
      <c r="BH214" s="193">
        <f t="shared" si="27"/>
        <v>0</v>
      </c>
      <c r="BI214" s="193">
        <f t="shared" si="28"/>
        <v>0</v>
      </c>
      <c r="BJ214" s="14" t="s">
        <v>80</v>
      </c>
      <c r="BK214" s="193">
        <f t="shared" si="29"/>
        <v>0</v>
      </c>
      <c r="BL214" s="14" t="s">
        <v>349</v>
      </c>
      <c r="BM214" s="192" t="s">
        <v>388</v>
      </c>
    </row>
    <row r="215" spans="1:65" s="2" customFormat="1" ht="44.25" customHeight="1">
      <c r="A215" s="31"/>
      <c r="B215" s="32"/>
      <c r="C215" s="194" t="s">
        <v>389</v>
      </c>
      <c r="D215" s="194" t="s">
        <v>143</v>
      </c>
      <c r="E215" s="195" t="s">
        <v>390</v>
      </c>
      <c r="F215" s="196" t="s">
        <v>391</v>
      </c>
      <c r="G215" s="197" t="s">
        <v>141</v>
      </c>
      <c r="H215" s="198">
        <v>85</v>
      </c>
      <c r="I215" s="199"/>
      <c r="J215" s="200">
        <f t="shared" si="20"/>
        <v>0</v>
      </c>
      <c r="K215" s="201"/>
      <c r="L215" s="202"/>
      <c r="M215" s="203" t="s">
        <v>1</v>
      </c>
      <c r="N215" s="204" t="s">
        <v>38</v>
      </c>
      <c r="O215" s="68"/>
      <c r="P215" s="190">
        <f t="shared" si="21"/>
        <v>0</v>
      </c>
      <c r="Q215" s="190">
        <v>2E-3</v>
      </c>
      <c r="R215" s="190">
        <f t="shared" si="22"/>
        <v>0.17</v>
      </c>
      <c r="S215" s="190">
        <v>0</v>
      </c>
      <c r="T215" s="191">
        <f t="shared" si="23"/>
        <v>0</v>
      </c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  <c r="AR215" s="192" t="s">
        <v>375</v>
      </c>
      <c r="AT215" s="192" t="s">
        <v>143</v>
      </c>
      <c r="AU215" s="192" t="s">
        <v>82</v>
      </c>
      <c r="AY215" s="14" t="s">
        <v>130</v>
      </c>
      <c r="BE215" s="193">
        <f t="shared" si="24"/>
        <v>0</v>
      </c>
      <c r="BF215" s="193">
        <f t="shared" si="25"/>
        <v>0</v>
      </c>
      <c r="BG215" s="193">
        <f t="shared" si="26"/>
        <v>0</v>
      </c>
      <c r="BH215" s="193">
        <f t="shared" si="27"/>
        <v>0</v>
      </c>
      <c r="BI215" s="193">
        <f t="shared" si="28"/>
        <v>0</v>
      </c>
      <c r="BJ215" s="14" t="s">
        <v>80</v>
      </c>
      <c r="BK215" s="193">
        <f t="shared" si="29"/>
        <v>0</v>
      </c>
      <c r="BL215" s="14" t="s">
        <v>375</v>
      </c>
      <c r="BM215" s="192" t="s">
        <v>392</v>
      </c>
    </row>
    <row r="216" spans="1:65" s="12" customFormat="1" ht="22.8" customHeight="1">
      <c r="B216" s="164"/>
      <c r="C216" s="165"/>
      <c r="D216" s="166" t="s">
        <v>72</v>
      </c>
      <c r="E216" s="178" t="s">
        <v>393</v>
      </c>
      <c r="F216" s="178" t="s">
        <v>394</v>
      </c>
      <c r="G216" s="165"/>
      <c r="H216" s="165"/>
      <c r="I216" s="168"/>
      <c r="J216" s="179">
        <f>BK216</f>
        <v>0</v>
      </c>
      <c r="K216" s="165"/>
      <c r="L216" s="170"/>
      <c r="M216" s="171"/>
      <c r="N216" s="172"/>
      <c r="O216" s="172"/>
      <c r="P216" s="173">
        <f>SUM(P217:P219)</f>
        <v>0</v>
      </c>
      <c r="Q216" s="172"/>
      <c r="R216" s="173">
        <f>SUM(R217:R219)</f>
        <v>5.7315000000000005</v>
      </c>
      <c r="S216" s="172"/>
      <c r="T216" s="174">
        <f>SUM(T217:T219)</f>
        <v>0</v>
      </c>
      <c r="AR216" s="175" t="s">
        <v>131</v>
      </c>
      <c r="AT216" s="176" t="s">
        <v>72</v>
      </c>
      <c r="AU216" s="176" t="s">
        <v>80</v>
      </c>
      <c r="AY216" s="175" t="s">
        <v>130</v>
      </c>
      <c r="BK216" s="177">
        <f>SUM(BK217:BK219)</f>
        <v>0</v>
      </c>
    </row>
    <row r="217" spans="1:65" s="2" customFormat="1" ht="37.799999999999997" customHeight="1">
      <c r="A217" s="31"/>
      <c r="B217" s="32"/>
      <c r="C217" s="180" t="s">
        <v>395</v>
      </c>
      <c r="D217" s="180" t="s">
        <v>133</v>
      </c>
      <c r="E217" s="181" t="s">
        <v>396</v>
      </c>
      <c r="F217" s="182" t="s">
        <v>397</v>
      </c>
      <c r="G217" s="183" t="s">
        <v>146</v>
      </c>
      <c r="H217" s="184">
        <v>50</v>
      </c>
      <c r="I217" s="185"/>
      <c r="J217" s="186">
        <f>ROUND(I217*H217,2)</f>
        <v>0</v>
      </c>
      <c r="K217" s="187"/>
      <c r="L217" s="36"/>
      <c r="M217" s="188" t="s">
        <v>1</v>
      </c>
      <c r="N217" s="189" t="s">
        <v>38</v>
      </c>
      <c r="O217" s="68"/>
      <c r="P217" s="190">
        <f>O217*H217</f>
        <v>0</v>
      </c>
      <c r="Q217" s="190">
        <v>6.019E-2</v>
      </c>
      <c r="R217" s="190">
        <f>Q217*H217</f>
        <v>3.0095000000000001</v>
      </c>
      <c r="S217" s="190">
        <v>0</v>
      </c>
      <c r="T217" s="191">
        <f>S217*H217</f>
        <v>0</v>
      </c>
      <c r="U217" s="31"/>
      <c r="V217" s="31"/>
      <c r="W217" s="31"/>
      <c r="X217" s="31"/>
      <c r="Y217" s="31"/>
      <c r="Z217" s="31"/>
      <c r="AA217" s="31"/>
      <c r="AB217" s="31"/>
      <c r="AC217" s="31"/>
      <c r="AD217" s="31"/>
      <c r="AE217" s="31"/>
      <c r="AR217" s="192" t="s">
        <v>80</v>
      </c>
      <c r="AT217" s="192" t="s">
        <v>133</v>
      </c>
      <c r="AU217" s="192" t="s">
        <v>82</v>
      </c>
      <c r="AY217" s="14" t="s">
        <v>130</v>
      </c>
      <c r="BE217" s="193">
        <f>IF(N217="základní",J217,0)</f>
        <v>0</v>
      </c>
      <c r="BF217" s="193">
        <f>IF(N217="snížená",J217,0)</f>
        <v>0</v>
      </c>
      <c r="BG217" s="193">
        <f>IF(N217="zákl. přenesená",J217,0)</f>
        <v>0</v>
      </c>
      <c r="BH217" s="193">
        <f>IF(N217="sníž. přenesená",J217,0)</f>
        <v>0</v>
      </c>
      <c r="BI217" s="193">
        <f>IF(N217="nulová",J217,0)</f>
        <v>0</v>
      </c>
      <c r="BJ217" s="14" t="s">
        <v>80</v>
      </c>
      <c r="BK217" s="193">
        <f>ROUND(I217*H217,2)</f>
        <v>0</v>
      </c>
      <c r="BL217" s="14" t="s">
        <v>80</v>
      </c>
      <c r="BM217" s="192" t="s">
        <v>398</v>
      </c>
    </row>
    <row r="218" spans="1:65" s="2" customFormat="1" ht="16.5" customHeight="1">
      <c r="A218" s="31"/>
      <c r="B218" s="32"/>
      <c r="C218" s="194" t="s">
        <v>399</v>
      </c>
      <c r="D218" s="194" t="s">
        <v>143</v>
      </c>
      <c r="E218" s="195" t="s">
        <v>400</v>
      </c>
      <c r="F218" s="196" t="s">
        <v>401</v>
      </c>
      <c r="G218" s="197" t="s">
        <v>141</v>
      </c>
      <c r="H218" s="198">
        <v>50</v>
      </c>
      <c r="I218" s="199"/>
      <c r="J218" s="200">
        <f>ROUND(I218*H218,2)</f>
        <v>0</v>
      </c>
      <c r="K218" s="201"/>
      <c r="L218" s="202"/>
      <c r="M218" s="203" t="s">
        <v>1</v>
      </c>
      <c r="N218" s="204" t="s">
        <v>38</v>
      </c>
      <c r="O218" s="68"/>
      <c r="P218" s="190">
        <f>O218*H218</f>
        <v>0</v>
      </c>
      <c r="Q218" s="190">
        <v>4.4839999999999998E-2</v>
      </c>
      <c r="R218" s="190">
        <f>Q218*H218</f>
        <v>2.242</v>
      </c>
      <c r="S218" s="190">
        <v>0</v>
      </c>
      <c r="T218" s="191">
        <f>S218*H218</f>
        <v>0</v>
      </c>
      <c r="U218" s="31"/>
      <c r="V218" s="31"/>
      <c r="W218" s="31"/>
      <c r="X218" s="31"/>
      <c r="Y218" s="31"/>
      <c r="Z218" s="31"/>
      <c r="AA218" s="31"/>
      <c r="AB218" s="31"/>
      <c r="AC218" s="31"/>
      <c r="AD218" s="31"/>
      <c r="AE218" s="31"/>
      <c r="AR218" s="192" t="s">
        <v>82</v>
      </c>
      <c r="AT218" s="192" t="s">
        <v>143</v>
      </c>
      <c r="AU218" s="192" t="s">
        <v>82</v>
      </c>
      <c r="AY218" s="14" t="s">
        <v>130</v>
      </c>
      <c r="BE218" s="193">
        <f>IF(N218="základní",J218,0)</f>
        <v>0</v>
      </c>
      <c r="BF218" s="193">
        <f>IF(N218="snížená",J218,0)</f>
        <v>0</v>
      </c>
      <c r="BG218" s="193">
        <f>IF(N218="zákl. přenesená",J218,0)</f>
        <v>0</v>
      </c>
      <c r="BH218" s="193">
        <f>IF(N218="sníž. přenesená",J218,0)</f>
        <v>0</v>
      </c>
      <c r="BI218" s="193">
        <f>IF(N218="nulová",J218,0)</f>
        <v>0</v>
      </c>
      <c r="BJ218" s="14" t="s">
        <v>80</v>
      </c>
      <c r="BK218" s="193">
        <f>ROUND(I218*H218,2)</f>
        <v>0</v>
      </c>
      <c r="BL218" s="14" t="s">
        <v>80</v>
      </c>
      <c r="BM218" s="192" t="s">
        <v>402</v>
      </c>
    </row>
    <row r="219" spans="1:65" s="2" customFormat="1" ht="21.75" customHeight="1">
      <c r="A219" s="31"/>
      <c r="B219" s="32"/>
      <c r="C219" s="194" t="s">
        <v>403</v>
      </c>
      <c r="D219" s="194" t="s">
        <v>143</v>
      </c>
      <c r="E219" s="195" t="s">
        <v>404</v>
      </c>
      <c r="F219" s="196" t="s">
        <v>405</v>
      </c>
      <c r="G219" s="197" t="s">
        <v>146</v>
      </c>
      <c r="H219" s="198">
        <v>50</v>
      </c>
      <c r="I219" s="199"/>
      <c r="J219" s="200">
        <f>ROUND(I219*H219,2)</f>
        <v>0</v>
      </c>
      <c r="K219" s="201"/>
      <c r="L219" s="202"/>
      <c r="M219" s="203" t="s">
        <v>1</v>
      </c>
      <c r="N219" s="204" t="s">
        <v>38</v>
      </c>
      <c r="O219" s="68"/>
      <c r="P219" s="190">
        <f>O219*H219</f>
        <v>0</v>
      </c>
      <c r="Q219" s="190">
        <v>9.5999999999999992E-3</v>
      </c>
      <c r="R219" s="190">
        <f>Q219*H219</f>
        <v>0.48</v>
      </c>
      <c r="S219" s="190">
        <v>0</v>
      </c>
      <c r="T219" s="191">
        <f>S219*H219</f>
        <v>0</v>
      </c>
      <c r="U219" s="31"/>
      <c r="V219" s="31"/>
      <c r="W219" s="31"/>
      <c r="X219" s="31"/>
      <c r="Y219" s="31"/>
      <c r="Z219" s="31"/>
      <c r="AA219" s="31"/>
      <c r="AB219" s="31"/>
      <c r="AC219" s="31"/>
      <c r="AD219" s="31"/>
      <c r="AE219" s="31"/>
      <c r="AR219" s="192" t="s">
        <v>82</v>
      </c>
      <c r="AT219" s="192" t="s">
        <v>143</v>
      </c>
      <c r="AU219" s="192" t="s">
        <v>82</v>
      </c>
      <c r="AY219" s="14" t="s">
        <v>130</v>
      </c>
      <c r="BE219" s="193">
        <f>IF(N219="základní",J219,0)</f>
        <v>0</v>
      </c>
      <c r="BF219" s="193">
        <f>IF(N219="snížená",J219,0)</f>
        <v>0</v>
      </c>
      <c r="BG219" s="193">
        <f>IF(N219="zákl. přenesená",J219,0)</f>
        <v>0</v>
      </c>
      <c r="BH219" s="193">
        <f>IF(N219="sníž. přenesená",J219,0)</f>
        <v>0</v>
      </c>
      <c r="BI219" s="193">
        <f>IF(N219="nulová",J219,0)</f>
        <v>0</v>
      </c>
      <c r="BJ219" s="14" t="s">
        <v>80</v>
      </c>
      <c r="BK219" s="193">
        <f>ROUND(I219*H219,2)</f>
        <v>0</v>
      </c>
      <c r="BL219" s="14" t="s">
        <v>80</v>
      </c>
      <c r="BM219" s="192" t="s">
        <v>406</v>
      </c>
    </row>
    <row r="220" spans="1:65" s="12" customFormat="1" ht="25.95" customHeight="1">
      <c r="B220" s="164"/>
      <c r="C220" s="165"/>
      <c r="D220" s="166" t="s">
        <v>72</v>
      </c>
      <c r="E220" s="167" t="s">
        <v>407</v>
      </c>
      <c r="F220" s="167" t="s">
        <v>408</v>
      </c>
      <c r="G220" s="165"/>
      <c r="H220" s="165"/>
      <c r="I220" s="168"/>
      <c r="J220" s="169">
        <f>BK220</f>
        <v>0</v>
      </c>
      <c r="K220" s="165"/>
      <c r="L220" s="170"/>
      <c r="M220" s="171"/>
      <c r="N220" s="172"/>
      <c r="O220" s="172"/>
      <c r="P220" s="173">
        <f>P221+P223+P227</f>
        <v>0</v>
      </c>
      <c r="Q220" s="172"/>
      <c r="R220" s="173">
        <f>R221+R223+R227</f>
        <v>0.17496000000000003</v>
      </c>
      <c r="S220" s="172"/>
      <c r="T220" s="174">
        <f>T221+T223+T227</f>
        <v>0</v>
      </c>
      <c r="AR220" s="175" t="s">
        <v>151</v>
      </c>
      <c r="AT220" s="176" t="s">
        <v>72</v>
      </c>
      <c r="AU220" s="176" t="s">
        <v>73</v>
      </c>
      <c r="AY220" s="175" t="s">
        <v>130</v>
      </c>
      <c r="BK220" s="177">
        <f>BK221+BK223+BK227</f>
        <v>0</v>
      </c>
    </row>
    <row r="221" spans="1:65" s="12" customFormat="1" ht="22.8" customHeight="1">
      <c r="B221" s="164"/>
      <c r="C221" s="165"/>
      <c r="D221" s="166" t="s">
        <v>72</v>
      </c>
      <c r="E221" s="178" t="s">
        <v>409</v>
      </c>
      <c r="F221" s="178" t="s">
        <v>410</v>
      </c>
      <c r="G221" s="165"/>
      <c r="H221" s="165"/>
      <c r="I221" s="168"/>
      <c r="J221" s="179">
        <f>BK221</f>
        <v>0</v>
      </c>
      <c r="K221" s="165"/>
      <c r="L221" s="170"/>
      <c r="M221" s="171"/>
      <c r="N221" s="172"/>
      <c r="O221" s="172"/>
      <c r="P221" s="173">
        <f>P222</f>
        <v>0</v>
      </c>
      <c r="Q221" s="172"/>
      <c r="R221" s="173">
        <f>R222</f>
        <v>0</v>
      </c>
      <c r="S221" s="172"/>
      <c r="T221" s="174">
        <f>T222</f>
        <v>0</v>
      </c>
      <c r="AR221" s="175" t="s">
        <v>151</v>
      </c>
      <c r="AT221" s="176" t="s">
        <v>72</v>
      </c>
      <c r="AU221" s="176" t="s">
        <v>80</v>
      </c>
      <c r="AY221" s="175" t="s">
        <v>130</v>
      </c>
      <c r="BK221" s="177">
        <f>BK222</f>
        <v>0</v>
      </c>
    </row>
    <row r="222" spans="1:65" s="2" customFormat="1" ht="24.15" customHeight="1">
      <c r="A222" s="31"/>
      <c r="B222" s="32"/>
      <c r="C222" s="194" t="s">
        <v>411</v>
      </c>
      <c r="D222" s="194" t="s">
        <v>143</v>
      </c>
      <c r="E222" s="195" t="s">
        <v>412</v>
      </c>
      <c r="F222" s="196" t="s">
        <v>413</v>
      </c>
      <c r="G222" s="197" t="s">
        <v>317</v>
      </c>
      <c r="H222" s="198">
        <v>1</v>
      </c>
      <c r="I222" s="199"/>
      <c r="J222" s="200">
        <f>ROUND(I222*H222,2)</f>
        <v>0</v>
      </c>
      <c r="K222" s="201"/>
      <c r="L222" s="202"/>
      <c r="M222" s="203" t="s">
        <v>1</v>
      </c>
      <c r="N222" s="204" t="s">
        <v>38</v>
      </c>
      <c r="O222" s="68"/>
      <c r="P222" s="190">
        <f>O222*H222</f>
        <v>0</v>
      </c>
      <c r="Q222" s="190">
        <v>0</v>
      </c>
      <c r="R222" s="190">
        <f>Q222*H222</f>
        <v>0</v>
      </c>
      <c r="S222" s="190">
        <v>0</v>
      </c>
      <c r="T222" s="191">
        <f>S222*H222</f>
        <v>0</v>
      </c>
      <c r="U222" s="31"/>
      <c r="V222" s="31"/>
      <c r="W222" s="31"/>
      <c r="X222" s="31"/>
      <c r="Y222" s="31"/>
      <c r="Z222" s="31"/>
      <c r="AA222" s="31"/>
      <c r="AB222" s="31"/>
      <c r="AC222" s="31"/>
      <c r="AD222" s="31"/>
      <c r="AE222" s="31"/>
      <c r="AR222" s="192" t="s">
        <v>164</v>
      </c>
      <c r="AT222" s="192" t="s">
        <v>143</v>
      </c>
      <c r="AU222" s="192" t="s">
        <v>82</v>
      </c>
      <c r="AY222" s="14" t="s">
        <v>130</v>
      </c>
      <c r="BE222" s="193">
        <f>IF(N222="základní",J222,0)</f>
        <v>0</v>
      </c>
      <c r="BF222" s="193">
        <f>IF(N222="snížená",J222,0)</f>
        <v>0</v>
      </c>
      <c r="BG222" s="193">
        <f>IF(N222="zákl. přenesená",J222,0)</f>
        <v>0</v>
      </c>
      <c r="BH222" s="193">
        <f>IF(N222="sníž. přenesená",J222,0)</f>
        <v>0</v>
      </c>
      <c r="BI222" s="193">
        <f>IF(N222="nulová",J222,0)</f>
        <v>0</v>
      </c>
      <c r="BJ222" s="14" t="s">
        <v>80</v>
      </c>
      <c r="BK222" s="193">
        <f>ROUND(I222*H222,2)</f>
        <v>0</v>
      </c>
      <c r="BL222" s="14" t="s">
        <v>137</v>
      </c>
      <c r="BM222" s="192" t="s">
        <v>207</v>
      </c>
    </row>
    <row r="223" spans="1:65" s="12" customFormat="1" ht="22.8" customHeight="1">
      <c r="B223" s="164"/>
      <c r="C223" s="165"/>
      <c r="D223" s="166" t="s">
        <v>72</v>
      </c>
      <c r="E223" s="178" t="s">
        <v>414</v>
      </c>
      <c r="F223" s="178" t="s">
        <v>415</v>
      </c>
      <c r="G223" s="165"/>
      <c r="H223" s="165"/>
      <c r="I223" s="168"/>
      <c r="J223" s="179">
        <f>BK223</f>
        <v>0</v>
      </c>
      <c r="K223" s="165"/>
      <c r="L223" s="170"/>
      <c r="M223" s="171"/>
      <c r="N223" s="172"/>
      <c r="O223" s="172"/>
      <c r="P223" s="173">
        <f>SUM(P224:P226)</f>
        <v>0</v>
      </c>
      <c r="Q223" s="172"/>
      <c r="R223" s="173">
        <f>SUM(R224:R226)</f>
        <v>0</v>
      </c>
      <c r="S223" s="172"/>
      <c r="T223" s="174">
        <f>SUM(T224:T226)</f>
        <v>0</v>
      </c>
      <c r="AR223" s="175" t="s">
        <v>151</v>
      </c>
      <c r="AT223" s="176" t="s">
        <v>72</v>
      </c>
      <c r="AU223" s="176" t="s">
        <v>80</v>
      </c>
      <c r="AY223" s="175" t="s">
        <v>130</v>
      </c>
      <c r="BK223" s="177">
        <f>SUM(BK224:BK226)</f>
        <v>0</v>
      </c>
    </row>
    <row r="224" spans="1:65" s="2" customFormat="1" ht="16.5" customHeight="1">
      <c r="A224" s="31"/>
      <c r="B224" s="32"/>
      <c r="C224" s="180" t="s">
        <v>416</v>
      </c>
      <c r="D224" s="180" t="s">
        <v>133</v>
      </c>
      <c r="E224" s="181" t="s">
        <v>417</v>
      </c>
      <c r="F224" s="182" t="s">
        <v>415</v>
      </c>
      <c r="G224" s="183" t="s">
        <v>418</v>
      </c>
      <c r="H224" s="184">
        <v>1</v>
      </c>
      <c r="I224" s="185"/>
      <c r="J224" s="186">
        <f>ROUND(I224*H224,2)</f>
        <v>0</v>
      </c>
      <c r="K224" s="187"/>
      <c r="L224" s="36"/>
      <c r="M224" s="188" t="s">
        <v>1</v>
      </c>
      <c r="N224" s="189" t="s">
        <v>38</v>
      </c>
      <c r="O224" s="68"/>
      <c r="P224" s="190">
        <f>O224*H224</f>
        <v>0</v>
      </c>
      <c r="Q224" s="190">
        <v>0</v>
      </c>
      <c r="R224" s="190">
        <f>Q224*H224</f>
        <v>0</v>
      </c>
      <c r="S224" s="190">
        <v>0</v>
      </c>
      <c r="T224" s="191">
        <f>S224*H224</f>
        <v>0</v>
      </c>
      <c r="U224" s="31"/>
      <c r="V224" s="31"/>
      <c r="W224" s="31"/>
      <c r="X224" s="31"/>
      <c r="Y224" s="31"/>
      <c r="Z224" s="31"/>
      <c r="AA224" s="31"/>
      <c r="AB224" s="31"/>
      <c r="AC224" s="31"/>
      <c r="AD224" s="31"/>
      <c r="AE224" s="31"/>
      <c r="AR224" s="192" t="s">
        <v>80</v>
      </c>
      <c r="AT224" s="192" t="s">
        <v>133</v>
      </c>
      <c r="AU224" s="192" t="s">
        <v>82</v>
      </c>
      <c r="AY224" s="14" t="s">
        <v>130</v>
      </c>
      <c r="BE224" s="193">
        <f>IF(N224="základní",J224,0)</f>
        <v>0</v>
      </c>
      <c r="BF224" s="193">
        <f>IF(N224="snížená",J224,0)</f>
        <v>0</v>
      </c>
      <c r="BG224" s="193">
        <f>IF(N224="zákl. přenesená",J224,0)</f>
        <v>0</v>
      </c>
      <c r="BH224" s="193">
        <f>IF(N224="sníž. přenesená",J224,0)</f>
        <v>0</v>
      </c>
      <c r="BI224" s="193">
        <f>IF(N224="nulová",J224,0)</f>
        <v>0</v>
      </c>
      <c r="BJ224" s="14" t="s">
        <v>80</v>
      </c>
      <c r="BK224" s="193">
        <f>ROUND(I224*H224,2)</f>
        <v>0</v>
      </c>
      <c r="BL224" s="14" t="s">
        <v>80</v>
      </c>
      <c r="BM224" s="192" t="s">
        <v>419</v>
      </c>
    </row>
    <row r="225" spans="1:65" s="2" customFormat="1" ht="16.5" customHeight="1">
      <c r="A225" s="31"/>
      <c r="B225" s="32"/>
      <c r="C225" s="180" t="s">
        <v>349</v>
      </c>
      <c r="D225" s="180" t="s">
        <v>133</v>
      </c>
      <c r="E225" s="181" t="s">
        <v>420</v>
      </c>
      <c r="F225" s="182" t="s">
        <v>421</v>
      </c>
      <c r="G225" s="183" t="s">
        <v>358</v>
      </c>
      <c r="H225" s="184">
        <v>1</v>
      </c>
      <c r="I225" s="185"/>
      <c r="J225" s="186">
        <f>ROUND(I225*H225,2)</f>
        <v>0</v>
      </c>
      <c r="K225" s="187"/>
      <c r="L225" s="36"/>
      <c r="M225" s="188" t="s">
        <v>1</v>
      </c>
      <c r="N225" s="189" t="s">
        <v>38</v>
      </c>
      <c r="O225" s="68"/>
      <c r="P225" s="190">
        <f>O225*H225</f>
        <v>0</v>
      </c>
      <c r="Q225" s="190">
        <v>0</v>
      </c>
      <c r="R225" s="190">
        <f>Q225*H225</f>
        <v>0</v>
      </c>
      <c r="S225" s="190">
        <v>0</v>
      </c>
      <c r="T225" s="191">
        <f>S225*H225</f>
        <v>0</v>
      </c>
      <c r="U225" s="31"/>
      <c r="V225" s="31"/>
      <c r="W225" s="31"/>
      <c r="X225" s="31"/>
      <c r="Y225" s="31"/>
      <c r="Z225" s="31"/>
      <c r="AA225" s="31"/>
      <c r="AB225" s="31"/>
      <c r="AC225" s="31"/>
      <c r="AD225" s="31"/>
      <c r="AE225" s="31"/>
      <c r="AR225" s="192" t="s">
        <v>137</v>
      </c>
      <c r="AT225" s="192" t="s">
        <v>133</v>
      </c>
      <c r="AU225" s="192" t="s">
        <v>82</v>
      </c>
      <c r="AY225" s="14" t="s">
        <v>130</v>
      </c>
      <c r="BE225" s="193">
        <f>IF(N225="základní",J225,0)</f>
        <v>0</v>
      </c>
      <c r="BF225" s="193">
        <f>IF(N225="snížená",J225,0)</f>
        <v>0</v>
      </c>
      <c r="BG225" s="193">
        <f>IF(N225="zákl. přenesená",J225,0)</f>
        <v>0</v>
      </c>
      <c r="BH225" s="193">
        <f>IF(N225="sníž. přenesená",J225,0)</f>
        <v>0</v>
      </c>
      <c r="BI225" s="193">
        <f>IF(N225="nulová",J225,0)</f>
        <v>0</v>
      </c>
      <c r="BJ225" s="14" t="s">
        <v>80</v>
      </c>
      <c r="BK225" s="193">
        <f>ROUND(I225*H225,2)</f>
        <v>0</v>
      </c>
      <c r="BL225" s="14" t="s">
        <v>137</v>
      </c>
      <c r="BM225" s="192" t="s">
        <v>215</v>
      </c>
    </row>
    <row r="226" spans="1:65" s="2" customFormat="1" ht="16.5" customHeight="1">
      <c r="A226" s="31"/>
      <c r="B226" s="32"/>
      <c r="C226" s="180" t="s">
        <v>422</v>
      </c>
      <c r="D226" s="180" t="s">
        <v>133</v>
      </c>
      <c r="E226" s="181" t="s">
        <v>423</v>
      </c>
      <c r="F226" s="182" t="s">
        <v>424</v>
      </c>
      <c r="G226" s="183" t="s">
        <v>358</v>
      </c>
      <c r="H226" s="184">
        <v>4</v>
      </c>
      <c r="I226" s="185"/>
      <c r="J226" s="186">
        <f>ROUND(I226*H226,2)</f>
        <v>0</v>
      </c>
      <c r="K226" s="187"/>
      <c r="L226" s="36"/>
      <c r="M226" s="188" t="s">
        <v>1</v>
      </c>
      <c r="N226" s="189" t="s">
        <v>38</v>
      </c>
      <c r="O226" s="68"/>
      <c r="P226" s="190">
        <f>O226*H226</f>
        <v>0</v>
      </c>
      <c r="Q226" s="190">
        <v>0</v>
      </c>
      <c r="R226" s="190">
        <f>Q226*H226</f>
        <v>0</v>
      </c>
      <c r="S226" s="190">
        <v>0</v>
      </c>
      <c r="T226" s="191">
        <f>S226*H226</f>
        <v>0</v>
      </c>
      <c r="U226" s="31"/>
      <c r="V226" s="31"/>
      <c r="W226" s="31"/>
      <c r="X226" s="31"/>
      <c r="Y226" s="31"/>
      <c r="Z226" s="31"/>
      <c r="AA226" s="31"/>
      <c r="AB226" s="31"/>
      <c r="AC226" s="31"/>
      <c r="AD226" s="31"/>
      <c r="AE226" s="31"/>
      <c r="AR226" s="192" t="s">
        <v>137</v>
      </c>
      <c r="AT226" s="192" t="s">
        <v>133</v>
      </c>
      <c r="AU226" s="192" t="s">
        <v>82</v>
      </c>
      <c r="AY226" s="14" t="s">
        <v>130</v>
      </c>
      <c r="BE226" s="193">
        <f>IF(N226="základní",J226,0)</f>
        <v>0</v>
      </c>
      <c r="BF226" s="193">
        <f>IF(N226="snížená",J226,0)</f>
        <v>0</v>
      </c>
      <c r="BG226" s="193">
        <f>IF(N226="zákl. přenesená",J226,0)</f>
        <v>0</v>
      </c>
      <c r="BH226" s="193">
        <f>IF(N226="sníž. přenesená",J226,0)</f>
        <v>0</v>
      </c>
      <c r="BI226" s="193">
        <f>IF(N226="nulová",J226,0)</f>
        <v>0</v>
      </c>
      <c r="BJ226" s="14" t="s">
        <v>80</v>
      </c>
      <c r="BK226" s="193">
        <f>ROUND(I226*H226,2)</f>
        <v>0</v>
      </c>
      <c r="BL226" s="14" t="s">
        <v>137</v>
      </c>
      <c r="BM226" s="192" t="s">
        <v>228</v>
      </c>
    </row>
    <row r="227" spans="1:65" s="12" customFormat="1" ht="22.8" customHeight="1">
      <c r="B227" s="164"/>
      <c r="C227" s="165"/>
      <c r="D227" s="166" t="s">
        <v>72</v>
      </c>
      <c r="E227" s="178" t="s">
        <v>425</v>
      </c>
      <c r="F227" s="178" t="s">
        <v>426</v>
      </c>
      <c r="G227" s="165"/>
      <c r="H227" s="165"/>
      <c r="I227" s="168"/>
      <c r="J227" s="179">
        <f>BK227</f>
        <v>0</v>
      </c>
      <c r="K227" s="165"/>
      <c r="L227" s="170"/>
      <c r="M227" s="171"/>
      <c r="N227" s="172"/>
      <c r="O227" s="172"/>
      <c r="P227" s="173">
        <f>SUM(P228:P254)</f>
        <v>0</v>
      </c>
      <c r="Q227" s="172"/>
      <c r="R227" s="173">
        <f>SUM(R228:R254)</f>
        <v>0.17496000000000003</v>
      </c>
      <c r="S227" s="172"/>
      <c r="T227" s="174">
        <f>SUM(T228:T254)</f>
        <v>0</v>
      </c>
      <c r="AR227" s="175" t="s">
        <v>151</v>
      </c>
      <c r="AT227" s="176" t="s">
        <v>72</v>
      </c>
      <c r="AU227" s="176" t="s">
        <v>80</v>
      </c>
      <c r="AY227" s="175" t="s">
        <v>130</v>
      </c>
      <c r="BK227" s="177">
        <f>SUM(BK228:BK254)</f>
        <v>0</v>
      </c>
    </row>
    <row r="228" spans="1:65" s="2" customFormat="1" ht="16.5" customHeight="1">
      <c r="A228" s="31"/>
      <c r="B228" s="32"/>
      <c r="C228" s="180" t="s">
        <v>427</v>
      </c>
      <c r="D228" s="180" t="s">
        <v>133</v>
      </c>
      <c r="E228" s="181" t="s">
        <v>428</v>
      </c>
      <c r="F228" s="182" t="s">
        <v>429</v>
      </c>
      <c r="G228" s="183" t="s">
        <v>296</v>
      </c>
      <c r="H228" s="184">
        <v>40</v>
      </c>
      <c r="I228" s="185"/>
      <c r="J228" s="186">
        <f t="shared" ref="J228:J254" si="30">ROUND(I228*H228,2)</f>
        <v>0</v>
      </c>
      <c r="K228" s="187"/>
      <c r="L228" s="36"/>
      <c r="M228" s="188" t="s">
        <v>1</v>
      </c>
      <c r="N228" s="189" t="s">
        <v>38</v>
      </c>
      <c r="O228" s="68"/>
      <c r="P228" s="190">
        <f t="shared" ref="P228:P254" si="31">O228*H228</f>
        <v>0</v>
      </c>
      <c r="Q228" s="190">
        <v>0</v>
      </c>
      <c r="R228" s="190">
        <f t="shared" ref="R228:R254" si="32">Q228*H228</f>
        <v>0</v>
      </c>
      <c r="S228" s="190">
        <v>0</v>
      </c>
      <c r="T228" s="191">
        <f t="shared" ref="T228:T254" si="33">S228*H228</f>
        <v>0</v>
      </c>
      <c r="U228" s="31"/>
      <c r="V228" s="31"/>
      <c r="W228" s="31"/>
      <c r="X228" s="31"/>
      <c r="Y228" s="31"/>
      <c r="Z228" s="31"/>
      <c r="AA228" s="31"/>
      <c r="AB228" s="31"/>
      <c r="AC228" s="31"/>
      <c r="AD228" s="31"/>
      <c r="AE228" s="31"/>
      <c r="AR228" s="192" t="s">
        <v>137</v>
      </c>
      <c r="AT228" s="192" t="s">
        <v>133</v>
      </c>
      <c r="AU228" s="192" t="s">
        <v>82</v>
      </c>
      <c r="AY228" s="14" t="s">
        <v>130</v>
      </c>
      <c r="BE228" s="193">
        <f t="shared" ref="BE228:BE254" si="34">IF(N228="základní",J228,0)</f>
        <v>0</v>
      </c>
      <c r="BF228" s="193">
        <f t="shared" ref="BF228:BF254" si="35">IF(N228="snížená",J228,0)</f>
        <v>0</v>
      </c>
      <c r="BG228" s="193">
        <f t="shared" ref="BG228:BG254" si="36">IF(N228="zákl. přenesená",J228,0)</f>
        <v>0</v>
      </c>
      <c r="BH228" s="193">
        <f t="shared" ref="BH228:BH254" si="37">IF(N228="sníž. přenesená",J228,0)</f>
        <v>0</v>
      </c>
      <c r="BI228" s="193">
        <f t="shared" ref="BI228:BI254" si="38">IF(N228="nulová",J228,0)</f>
        <v>0</v>
      </c>
      <c r="BJ228" s="14" t="s">
        <v>80</v>
      </c>
      <c r="BK228" s="193">
        <f t="shared" ref="BK228:BK254" si="39">ROUND(I228*H228,2)</f>
        <v>0</v>
      </c>
      <c r="BL228" s="14" t="s">
        <v>137</v>
      </c>
      <c r="BM228" s="192" t="s">
        <v>236</v>
      </c>
    </row>
    <row r="229" spans="1:65" s="2" customFormat="1" ht="16.5" customHeight="1">
      <c r="A229" s="31"/>
      <c r="B229" s="32"/>
      <c r="C229" s="180" t="s">
        <v>430</v>
      </c>
      <c r="D229" s="180" t="s">
        <v>133</v>
      </c>
      <c r="E229" s="181" t="s">
        <v>431</v>
      </c>
      <c r="F229" s="182" t="s">
        <v>432</v>
      </c>
      <c r="G229" s="183" t="s">
        <v>358</v>
      </c>
      <c r="H229" s="184">
        <v>1</v>
      </c>
      <c r="I229" s="185"/>
      <c r="J229" s="186">
        <f t="shared" si="30"/>
        <v>0</v>
      </c>
      <c r="K229" s="187"/>
      <c r="L229" s="36"/>
      <c r="M229" s="188" t="s">
        <v>1</v>
      </c>
      <c r="N229" s="189" t="s">
        <v>38</v>
      </c>
      <c r="O229" s="68"/>
      <c r="P229" s="190">
        <f t="shared" si="31"/>
        <v>0</v>
      </c>
      <c r="Q229" s="190">
        <v>0</v>
      </c>
      <c r="R229" s="190">
        <f t="shared" si="32"/>
        <v>0</v>
      </c>
      <c r="S229" s="190">
        <v>0</v>
      </c>
      <c r="T229" s="191">
        <f t="shared" si="33"/>
        <v>0</v>
      </c>
      <c r="U229" s="31"/>
      <c r="V229" s="31"/>
      <c r="W229" s="31"/>
      <c r="X229" s="31"/>
      <c r="Y229" s="31"/>
      <c r="Z229" s="31"/>
      <c r="AA229" s="31"/>
      <c r="AB229" s="31"/>
      <c r="AC229" s="31"/>
      <c r="AD229" s="31"/>
      <c r="AE229" s="31"/>
      <c r="AR229" s="192" t="s">
        <v>137</v>
      </c>
      <c r="AT229" s="192" t="s">
        <v>133</v>
      </c>
      <c r="AU229" s="192" t="s">
        <v>82</v>
      </c>
      <c r="AY229" s="14" t="s">
        <v>130</v>
      </c>
      <c r="BE229" s="193">
        <f t="shared" si="34"/>
        <v>0</v>
      </c>
      <c r="BF229" s="193">
        <f t="shared" si="35"/>
        <v>0</v>
      </c>
      <c r="BG229" s="193">
        <f t="shared" si="36"/>
        <v>0</v>
      </c>
      <c r="BH229" s="193">
        <f t="shared" si="37"/>
        <v>0</v>
      </c>
      <c r="BI229" s="193">
        <f t="shared" si="38"/>
        <v>0</v>
      </c>
      <c r="BJ229" s="14" t="s">
        <v>80</v>
      </c>
      <c r="BK229" s="193">
        <f t="shared" si="39"/>
        <v>0</v>
      </c>
      <c r="BL229" s="14" t="s">
        <v>137</v>
      </c>
      <c r="BM229" s="192" t="s">
        <v>246</v>
      </c>
    </row>
    <row r="230" spans="1:65" s="2" customFormat="1" ht="44.25" customHeight="1">
      <c r="A230" s="31"/>
      <c r="B230" s="32"/>
      <c r="C230" s="180" t="s">
        <v>433</v>
      </c>
      <c r="D230" s="180" t="s">
        <v>133</v>
      </c>
      <c r="E230" s="181" t="s">
        <v>434</v>
      </c>
      <c r="F230" s="182" t="s">
        <v>435</v>
      </c>
      <c r="G230" s="183" t="s">
        <v>141</v>
      </c>
      <c r="H230" s="184">
        <v>285</v>
      </c>
      <c r="I230" s="185"/>
      <c r="J230" s="186">
        <f t="shared" si="30"/>
        <v>0</v>
      </c>
      <c r="K230" s="187"/>
      <c r="L230" s="36"/>
      <c r="M230" s="188" t="s">
        <v>1</v>
      </c>
      <c r="N230" s="189" t="s">
        <v>38</v>
      </c>
      <c r="O230" s="68"/>
      <c r="P230" s="190">
        <f t="shared" si="31"/>
        <v>0</v>
      </c>
      <c r="Q230" s="190">
        <v>0</v>
      </c>
      <c r="R230" s="190">
        <f t="shared" si="32"/>
        <v>0</v>
      </c>
      <c r="S230" s="190">
        <v>0</v>
      </c>
      <c r="T230" s="191">
        <f t="shared" si="33"/>
        <v>0</v>
      </c>
      <c r="U230" s="31"/>
      <c r="V230" s="31"/>
      <c r="W230" s="31"/>
      <c r="X230" s="31"/>
      <c r="Y230" s="31"/>
      <c r="Z230" s="31"/>
      <c r="AA230" s="31"/>
      <c r="AB230" s="31"/>
      <c r="AC230" s="31"/>
      <c r="AD230" s="31"/>
      <c r="AE230" s="31"/>
      <c r="AR230" s="192" t="s">
        <v>137</v>
      </c>
      <c r="AT230" s="192" t="s">
        <v>133</v>
      </c>
      <c r="AU230" s="192" t="s">
        <v>82</v>
      </c>
      <c r="AY230" s="14" t="s">
        <v>130</v>
      </c>
      <c r="BE230" s="193">
        <f t="shared" si="34"/>
        <v>0</v>
      </c>
      <c r="BF230" s="193">
        <f t="shared" si="35"/>
        <v>0</v>
      </c>
      <c r="BG230" s="193">
        <f t="shared" si="36"/>
        <v>0</v>
      </c>
      <c r="BH230" s="193">
        <f t="shared" si="37"/>
        <v>0</v>
      </c>
      <c r="BI230" s="193">
        <f t="shared" si="38"/>
        <v>0</v>
      </c>
      <c r="BJ230" s="14" t="s">
        <v>80</v>
      </c>
      <c r="BK230" s="193">
        <f t="shared" si="39"/>
        <v>0</v>
      </c>
      <c r="BL230" s="14" t="s">
        <v>137</v>
      </c>
      <c r="BM230" s="192" t="s">
        <v>322</v>
      </c>
    </row>
    <row r="231" spans="1:65" s="2" customFormat="1" ht="44.25" customHeight="1">
      <c r="A231" s="31"/>
      <c r="B231" s="32"/>
      <c r="C231" s="194" t="s">
        <v>436</v>
      </c>
      <c r="D231" s="194" t="s">
        <v>143</v>
      </c>
      <c r="E231" s="195" t="s">
        <v>437</v>
      </c>
      <c r="F231" s="196" t="s">
        <v>438</v>
      </c>
      <c r="G231" s="197" t="s">
        <v>141</v>
      </c>
      <c r="H231" s="198">
        <v>285</v>
      </c>
      <c r="I231" s="199"/>
      <c r="J231" s="200">
        <f t="shared" si="30"/>
        <v>0</v>
      </c>
      <c r="K231" s="201"/>
      <c r="L231" s="202"/>
      <c r="M231" s="203" t="s">
        <v>1</v>
      </c>
      <c r="N231" s="204" t="s">
        <v>38</v>
      </c>
      <c r="O231" s="68"/>
      <c r="P231" s="190">
        <f t="shared" si="31"/>
        <v>0</v>
      </c>
      <c r="Q231" s="190">
        <v>0</v>
      </c>
      <c r="R231" s="190">
        <f t="shared" si="32"/>
        <v>0</v>
      </c>
      <c r="S231" s="190">
        <v>0</v>
      </c>
      <c r="T231" s="191">
        <f t="shared" si="33"/>
        <v>0</v>
      </c>
      <c r="U231" s="31"/>
      <c r="V231" s="31"/>
      <c r="W231" s="31"/>
      <c r="X231" s="31"/>
      <c r="Y231" s="31"/>
      <c r="Z231" s="31"/>
      <c r="AA231" s="31"/>
      <c r="AB231" s="31"/>
      <c r="AC231" s="31"/>
      <c r="AD231" s="31"/>
      <c r="AE231" s="31"/>
      <c r="AR231" s="192" t="s">
        <v>164</v>
      </c>
      <c r="AT231" s="192" t="s">
        <v>143</v>
      </c>
      <c r="AU231" s="192" t="s">
        <v>82</v>
      </c>
      <c r="AY231" s="14" t="s">
        <v>130</v>
      </c>
      <c r="BE231" s="193">
        <f t="shared" si="34"/>
        <v>0</v>
      </c>
      <c r="BF231" s="193">
        <f t="shared" si="35"/>
        <v>0</v>
      </c>
      <c r="BG231" s="193">
        <f t="shared" si="36"/>
        <v>0</v>
      </c>
      <c r="BH231" s="193">
        <f t="shared" si="37"/>
        <v>0</v>
      </c>
      <c r="BI231" s="193">
        <f t="shared" si="38"/>
        <v>0</v>
      </c>
      <c r="BJ231" s="14" t="s">
        <v>80</v>
      </c>
      <c r="BK231" s="193">
        <f t="shared" si="39"/>
        <v>0</v>
      </c>
      <c r="BL231" s="14" t="s">
        <v>137</v>
      </c>
      <c r="BM231" s="192" t="s">
        <v>330</v>
      </c>
    </row>
    <row r="232" spans="1:65" s="2" customFormat="1" ht="24.15" customHeight="1">
      <c r="A232" s="31"/>
      <c r="B232" s="32"/>
      <c r="C232" s="180" t="s">
        <v>439</v>
      </c>
      <c r="D232" s="180" t="s">
        <v>133</v>
      </c>
      <c r="E232" s="181" t="s">
        <v>440</v>
      </c>
      <c r="F232" s="182" t="s">
        <v>441</v>
      </c>
      <c r="G232" s="183" t="s">
        <v>146</v>
      </c>
      <c r="H232" s="184">
        <v>18</v>
      </c>
      <c r="I232" s="185"/>
      <c r="J232" s="186">
        <f t="shared" si="30"/>
        <v>0</v>
      </c>
      <c r="K232" s="187"/>
      <c r="L232" s="36"/>
      <c r="M232" s="188" t="s">
        <v>1</v>
      </c>
      <c r="N232" s="189" t="s">
        <v>38</v>
      </c>
      <c r="O232" s="68"/>
      <c r="P232" s="190">
        <f t="shared" si="31"/>
        <v>0</v>
      </c>
      <c r="Q232" s="190">
        <v>0</v>
      </c>
      <c r="R232" s="190">
        <f t="shared" si="32"/>
        <v>0</v>
      </c>
      <c r="S232" s="190">
        <v>0</v>
      </c>
      <c r="T232" s="191">
        <f t="shared" si="33"/>
        <v>0</v>
      </c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R232" s="192" t="s">
        <v>137</v>
      </c>
      <c r="AT232" s="192" t="s">
        <v>133</v>
      </c>
      <c r="AU232" s="192" t="s">
        <v>82</v>
      </c>
      <c r="AY232" s="14" t="s">
        <v>130</v>
      </c>
      <c r="BE232" s="193">
        <f t="shared" si="34"/>
        <v>0</v>
      </c>
      <c r="BF232" s="193">
        <f t="shared" si="35"/>
        <v>0</v>
      </c>
      <c r="BG232" s="193">
        <f t="shared" si="36"/>
        <v>0</v>
      </c>
      <c r="BH232" s="193">
        <f t="shared" si="37"/>
        <v>0</v>
      </c>
      <c r="BI232" s="193">
        <f t="shared" si="38"/>
        <v>0</v>
      </c>
      <c r="BJ232" s="14" t="s">
        <v>80</v>
      </c>
      <c r="BK232" s="193">
        <f t="shared" si="39"/>
        <v>0</v>
      </c>
      <c r="BL232" s="14" t="s">
        <v>137</v>
      </c>
      <c r="BM232" s="192" t="s">
        <v>337</v>
      </c>
    </row>
    <row r="233" spans="1:65" s="2" customFormat="1" ht="16.5" customHeight="1">
      <c r="A233" s="31"/>
      <c r="B233" s="32"/>
      <c r="C233" s="194" t="s">
        <v>442</v>
      </c>
      <c r="D233" s="194" t="s">
        <v>143</v>
      </c>
      <c r="E233" s="195" t="s">
        <v>443</v>
      </c>
      <c r="F233" s="196" t="s">
        <v>444</v>
      </c>
      <c r="G233" s="197" t="s">
        <v>146</v>
      </c>
      <c r="H233" s="198">
        <v>18</v>
      </c>
      <c r="I233" s="199"/>
      <c r="J233" s="200">
        <f t="shared" si="30"/>
        <v>0</v>
      </c>
      <c r="K233" s="201"/>
      <c r="L233" s="202"/>
      <c r="M233" s="203" t="s">
        <v>1</v>
      </c>
      <c r="N233" s="204" t="s">
        <v>38</v>
      </c>
      <c r="O233" s="68"/>
      <c r="P233" s="190">
        <f t="shared" si="31"/>
        <v>0</v>
      </c>
      <c r="Q233" s="190">
        <v>2.0999999999999999E-3</v>
      </c>
      <c r="R233" s="190">
        <f t="shared" si="32"/>
        <v>3.78E-2</v>
      </c>
      <c r="S233" s="190">
        <v>0</v>
      </c>
      <c r="T233" s="191">
        <f t="shared" si="33"/>
        <v>0</v>
      </c>
      <c r="U233" s="31"/>
      <c r="V233" s="31"/>
      <c r="W233" s="31"/>
      <c r="X233" s="31"/>
      <c r="Y233" s="31"/>
      <c r="Z233" s="31"/>
      <c r="AA233" s="31"/>
      <c r="AB233" s="31"/>
      <c r="AC233" s="31"/>
      <c r="AD233" s="31"/>
      <c r="AE233" s="31"/>
      <c r="AR233" s="192" t="s">
        <v>164</v>
      </c>
      <c r="AT233" s="192" t="s">
        <v>143</v>
      </c>
      <c r="AU233" s="192" t="s">
        <v>82</v>
      </c>
      <c r="AY233" s="14" t="s">
        <v>130</v>
      </c>
      <c r="BE233" s="193">
        <f t="shared" si="34"/>
        <v>0</v>
      </c>
      <c r="BF233" s="193">
        <f t="shared" si="35"/>
        <v>0</v>
      </c>
      <c r="BG233" s="193">
        <f t="shared" si="36"/>
        <v>0</v>
      </c>
      <c r="BH233" s="193">
        <f t="shared" si="37"/>
        <v>0</v>
      </c>
      <c r="BI233" s="193">
        <f t="shared" si="38"/>
        <v>0</v>
      </c>
      <c r="BJ233" s="14" t="s">
        <v>80</v>
      </c>
      <c r="BK233" s="193">
        <f t="shared" si="39"/>
        <v>0</v>
      </c>
      <c r="BL233" s="14" t="s">
        <v>137</v>
      </c>
      <c r="BM233" s="192" t="s">
        <v>346</v>
      </c>
    </row>
    <row r="234" spans="1:65" s="2" customFormat="1" ht="24.15" customHeight="1">
      <c r="A234" s="31"/>
      <c r="B234" s="32"/>
      <c r="C234" s="194" t="s">
        <v>445</v>
      </c>
      <c r="D234" s="194" t="s">
        <v>143</v>
      </c>
      <c r="E234" s="195" t="s">
        <v>446</v>
      </c>
      <c r="F234" s="196" t="s">
        <v>447</v>
      </c>
      <c r="G234" s="197" t="s">
        <v>358</v>
      </c>
      <c r="H234" s="198">
        <v>3</v>
      </c>
      <c r="I234" s="199"/>
      <c r="J234" s="200">
        <f t="shared" si="30"/>
        <v>0</v>
      </c>
      <c r="K234" s="201"/>
      <c r="L234" s="202"/>
      <c r="M234" s="203" t="s">
        <v>1</v>
      </c>
      <c r="N234" s="204" t="s">
        <v>38</v>
      </c>
      <c r="O234" s="68"/>
      <c r="P234" s="190">
        <f t="shared" si="31"/>
        <v>0</v>
      </c>
      <c r="Q234" s="190">
        <v>0</v>
      </c>
      <c r="R234" s="190">
        <f t="shared" si="32"/>
        <v>0</v>
      </c>
      <c r="S234" s="190">
        <v>0</v>
      </c>
      <c r="T234" s="191">
        <f t="shared" si="33"/>
        <v>0</v>
      </c>
      <c r="U234" s="31"/>
      <c r="V234" s="31"/>
      <c r="W234" s="31"/>
      <c r="X234" s="31"/>
      <c r="Y234" s="31"/>
      <c r="Z234" s="31"/>
      <c r="AA234" s="31"/>
      <c r="AB234" s="31"/>
      <c r="AC234" s="31"/>
      <c r="AD234" s="31"/>
      <c r="AE234" s="31"/>
      <c r="AR234" s="192" t="s">
        <v>164</v>
      </c>
      <c r="AT234" s="192" t="s">
        <v>143</v>
      </c>
      <c r="AU234" s="192" t="s">
        <v>82</v>
      </c>
      <c r="AY234" s="14" t="s">
        <v>130</v>
      </c>
      <c r="BE234" s="193">
        <f t="shared" si="34"/>
        <v>0</v>
      </c>
      <c r="BF234" s="193">
        <f t="shared" si="35"/>
        <v>0</v>
      </c>
      <c r="BG234" s="193">
        <f t="shared" si="36"/>
        <v>0</v>
      </c>
      <c r="BH234" s="193">
        <f t="shared" si="37"/>
        <v>0</v>
      </c>
      <c r="BI234" s="193">
        <f t="shared" si="38"/>
        <v>0</v>
      </c>
      <c r="BJ234" s="14" t="s">
        <v>80</v>
      </c>
      <c r="BK234" s="193">
        <f t="shared" si="39"/>
        <v>0</v>
      </c>
      <c r="BL234" s="14" t="s">
        <v>137</v>
      </c>
      <c r="BM234" s="192" t="s">
        <v>448</v>
      </c>
    </row>
    <row r="235" spans="1:65" s="2" customFormat="1" ht="24.15" customHeight="1">
      <c r="A235" s="31"/>
      <c r="B235" s="32"/>
      <c r="C235" s="180" t="s">
        <v>449</v>
      </c>
      <c r="D235" s="180" t="s">
        <v>133</v>
      </c>
      <c r="E235" s="181" t="s">
        <v>450</v>
      </c>
      <c r="F235" s="182" t="s">
        <v>451</v>
      </c>
      <c r="G235" s="183" t="s">
        <v>146</v>
      </c>
      <c r="H235" s="184">
        <v>163</v>
      </c>
      <c r="I235" s="185"/>
      <c r="J235" s="186">
        <f t="shared" si="30"/>
        <v>0</v>
      </c>
      <c r="K235" s="187"/>
      <c r="L235" s="36"/>
      <c r="M235" s="188" t="s">
        <v>1</v>
      </c>
      <c r="N235" s="189" t="s">
        <v>38</v>
      </c>
      <c r="O235" s="68"/>
      <c r="P235" s="190">
        <f t="shared" si="31"/>
        <v>0</v>
      </c>
      <c r="Q235" s="190">
        <v>0</v>
      </c>
      <c r="R235" s="190">
        <f t="shared" si="32"/>
        <v>0</v>
      </c>
      <c r="S235" s="190">
        <v>0</v>
      </c>
      <c r="T235" s="191">
        <f t="shared" si="33"/>
        <v>0</v>
      </c>
      <c r="U235" s="31"/>
      <c r="V235" s="31"/>
      <c r="W235" s="31"/>
      <c r="X235" s="31"/>
      <c r="Y235" s="31"/>
      <c r="Z235" s="31"/>
      <c r="AA235" s="31"/>
      <c r="AB235" s="31"/>
      <c r="AC235" s="31"/>
      <c r="AD235" s="31"/>
      <c r="AE235" s="31"/>
      <c r="AR235" s="192" t="s">
        <v>137</v>
      </c>
      <c r="AT235" s="192" t="s">
        <v>133</v>
      </c>
      <c r="AU235" s="192" t="s">
        <v>82</v>
      </c>
      <c r="AY235" s="14" t="s">
        <v>130</v>
      </c>
      <c r="BE235" s="193">
        <f t="shared" si="34"/>
        <v>0</v>
      </c>
      <c r="BF235" s="193">
        <f t="shared" si="35"/>
        <v>0</v>
      </c>
      <c r="BG235" s="193">
        <f t="shared" si="36"/>
        <v>0</v>
      </c>
      <c r="BH235" s="193">
        <f t="shared" si="37"/>
        <v>0</v>
      </c>
      <c r="BI235" s="193">
        <f t="shared" si="38"/>
        <v>0</v>
      </c>
      <c r="BJ235" s="14" t="s">
        <v>80</v>
      </c>
      <c r="BK235" s="193">
        <f t="shared" si="39"/>
        <v>0</v>
      </c>
      <c r="BL235" s="14" t="s">
        <v>137</v>
      </c>
      <c r="BM235" s="192" t="s">
        <v>372</v>
      </c>
    </row>
    <row r="236" spans="1:65" s="2" customFormat="1" ht="37.799999999999997" customHeight="1">
      <c r="A236" s="31"/>
      <c r="B236" s="32"/>
      <c r="C236" s="180" t="s">
        <v>452</v>
      </c>
      <c r="D236" s="180" t="s">
        <v>133</v>
      </c>
      <c r="E236" s="181" t="s">
        <v>453</v>
      </c>
      <c r="F236" s="182" t="s">
        <v>454</v>
      </c>
      <c r="G236" s="183" t="s">
        <v>141</v>
      </c>
      <c r="H236" s="184">
        <v>76</v>
      </c>
      <c r="I236" s="185"/>
      <c r="J236" s="186">
        <f t="shared" si="30"/>
        <v>0</v>
      </c>
      <c r="K236" s="187"/>
      <c r="L236" s="36"/>
      <c r="M236" s="188" t="s">
        <v>1</v>
      </c>
      <c r="N236" s="189" t="s">
        <v>38</v>
      </c>
      <c r="O236" s="68"/>
      <c r="P236" s="190">
        <f t="shared" si="31"/>
        <v>0</v>
      </c>
      <c r="Q236" s="190">
        <v>0</v>
      </c>
      <c r="R236" s="190">
        <f t="shared" si="32"/>
        <v>0</v>
      </c>
      <c r="S236" s="190">
        <v>0</v>
      </c>
      <c r="T236" s="191">
        <f t="shared" si="33"/>
        <v>0</v>
      </c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R236" s="192" t="s">
        <v>137</v>
      </c>
      <c r="AT236" s="192" t="s">
        <v>133</v>
      </c>
      <c r="AU236" s="192" t="s">
        <v>82</v>
      </c>
      <c r="AY236" s="14" t="s">
        <v>130</v>
      </c>
      <c r="BE236" s="193">
        <f t="shared" si="34"/>
        <v>0</v>
      </c>
      <c r="BF236" s="193">
        <f t="shared" si="35"/>
        <v>0</v>
      </c>
      <c r="BG236" s="193">
        <f t="shared" si="36"/>
        <v>0</v>
      </c>
      <c r="BH236" s="193">
        <f t="shared" si="37"/>
        <v>0</v>
      </c>
      <c r="BI236" s="193">
        <f t="shared" si="38"/>
        <v>0</v>
      </c>
      <c r="BJ236" s="14" t="s">
        <v>80</v>
      </c>
      <c r="BK236" s="193">
        <f t="shared" si="39"/>
        <v>0</v>
      </c>
      <c r="BL236" s="14" t="s">
        <v>137</v>
      </c>
      <c r="BM236" s="192" t="s">
        <v>381</v>
      </c>
    </row>
    <row r="237" spans="1:65" s="2" customFormat="1" ht="24.15" customHeight="1">
      <c r="A237" s="31"/>
      <c r="B237" s="32"/>
      <c r="C237" s="194" t="s">
        <v>455</v>
      </c>
      <c r="D237" s="194" t="s">
        <v>143</v>
      </c>
      <c r="E237" s="195" t="s">
        <v>456</v>
      </c>
      <c r="F237" s="196" t="s">
        <v>457</v>
      </c>
      <c r="G237" s="197" t="s">
        <v>141</v>
      </c>
      <c r="H237" s="198">
        <v>76</v>
      </c>
      <c r="I237" s="199"/>
      <c r="J237" s="200">
        <f t="shared" si="30"/>
        <v>0</v>
      </c>
      <c r="K237" s="201"/>
      <c r="L237" s="202"/>
      <c r="M237" s="203" t="s">
        <v>1</v>
      </c>
      <c r="N237" s="204" t="s">
        <v>38</v>
      </c>
      <c r="O237" s="68"/>
      <c r="P237" s="190">
        <f t="shared" si="31"/>
        <v>0</v>
      </c>
      <c r="Q237" s="190">
        <v>2.7999999999999998E-4</v>
      </c>
      <c r="R237" s="190">
        <f t="shared" si="32"/>
        <v>2.1279999999999997E-2</v>
      </c>
      <c r="S237" s="190">
        <v>0</v>
      </c>
      <c r="T237" s="191">
        <f t="shared" si="33"/>
        <v>0</v>
      </c>
      <c r="U237" s="31"/>
      <c r="V237" s="31"/>
      <c r="W237" s="31"/>
      <c r="X237" s="31"/>
      <c r="Y237" s="31"/>
      <c r="Z237" s="31"/>
      <c r="AA237" s="31"/>
      <c r="AB237" s="31"/>
      <c r="AC237" s="31"/>
      <c r="AD237" s="31"/>
      <c r="AE237" s="31"/>
      <c r="AR237" s="192" t="s">
        <v>164</v>
      </c>
      <c r="AT237" s="192" t="s">
        <v>143</v>
      </c>
      <c r="AU237" s="192" t="s">
        <v>82</v>
      </c>
      <c r="AY237" s="14" t="s">
        <v>130</v>
      </c>
      <c r="BE237" s="193">
        <f t="shared" si="34"/>
        <v>0</v>
      </c>
      <c r="BF237" s="193">
        <f t="shared" si="35"/>
        <v>0</v>
      </c>
      <c r="BG237" s="193">
        <f t="shared" si="36"/>
        <v>0</v>
      </c>
      <c r="BH237" s="193">
        <f t="shared" si="37"/>
        <v>0</v>
      </c>
      <c r="BI237" s="193">
        <f t="shared" si="38"/>
        <v>0</v>
      </c>
      <c r="BJ237" s="14" t="s">
        <v>80</v>
      </c>
      <c r="BK237" s="193">
        <f t="shared" si="39"/>
        <v>0</v>
      </c>
      <c r="BL237" s="14" t="s">
        <v>137</v>
      </c>
      <c r="BM237" s="192" t="s">
        <v>458</v>
      </c>
    </row>
    <row r="238" spans="1:65" s="2" customFormat="1" ht="37.799999999999997" customHeight="1">
      <c r="A238" s="31"/>
      <c r="B238" s="32"/>
      <c r="C238" s="180" t="s">
        <v>459</v>
      </c>
      <c r="D238" s="180" t="s">
        <v>133</v>
      </c>
      <c r="E238" s="181" t="s">
        <v>460</v>
      </c>
      <c r="F238" s="182" t="s">
        <v>461</v>
      </c>
      <c r="G238" s="183" t="s">
        <v>141</v>
      </c>
      <c r="H238" s="184">
        <v>132</v>
      </c>
      <c r="I238" s="185"/>
      <c r="J238" s="186">
        <f t="shared" si="30"/>
        <v>0</v>
      </c>
      <c r="K238" s="187"/>
      <c r="L238" s="36"/>
      <c r="M238" s="188" t="s">
        <v>1</v>
      </c>
      <c r="N238" s="189" t="s">
        <v>38</v>
      </c>
      <c r="O238" s="68"/>
      <c r="P238" s="190">
        <f t="shared" si="31"/>
        <v>0</v>
      </c>
      <c r="Q238" s="190">
        <v>0</v>
      </c>
      <c r="R238" s="190">
        <f t="shared" si="32"/>
        <v>0</v>
      </c>
      <c r="S238" s="190">
        <v>0</v>
      </c>
      <c r="T238" s="191">
        <f t="shared" si="33"/>
        <v>0</v>
      </c>
      <c r="U238" s="31"/>
      <c r="V238" s="31"/>
      <c r="W238" s="31"/>
      <c r="X238" s="31"/>
      <c r="Y238" s="31"/>
      <c r="Z238" s="31"/>
      <c r="AA238" s="31"/>
      <c r="AB238" s="31"/>
      <c r="AC238" s="31"/>
      <c r="AD238" s="31"/>
      <c r="AE238" s="31"/>
      <c r="AR238" s="192" t="s">
        <v>137</v>
      </c>
      <c r="AT238" s="192" t="s">
        <v>133</v>
      </c>
      <c r="AU238" s="192" t="s">
        <v>82</v>
      </c>
      <c r="AY238" s="14" t="s">
        <v>130</v>
      </c>
      <c r="BE238" s="193">
        <f t="shared" si="34"/>
        <v>0</v>
      </c>
      <c r="BF238" s="193">
        <f t="shared" si="35"/>
        <v>0</v>
      </c>
      <c r="BG238" s="193">
        <f t="shared" si="36"/>
        <v>0</v>
      </c>
      <c r="BH238" s="193">
        <f t="shared" si="37"/>
        <v>0</v>
      </c>
      <c r="BI238" s="193">
        <f t="shared" si="38"/>
        <v>0</v>
      </c>
      <c r="BJ238" s="14" t="s">
        <v>80</v>
      </c>
      <c r="BK238" s="193">
        <f t="shared" si="39"/>
        <v>0</v>
      </c>
      <c r="BL238" s="14" t="s">
        <v>137</v>
      </c>
      <c r="BM238" s="192" t="s">
        <v>399</v>
      </c>
    </row>
    <row r="239" spans="1:65" s="2" customFormat="1" ht="24.15" customHeight="1">
      <c r="A239" s="31"/>
      <c r="B239" s="32"/>
      <c r="C239" s="194" t="s">
        <v>462</v>
      </c>
      <c r="D239" s="194" t="s">
        <v>143</v>
      </c>
      <c r="E239" s="195" t="s">
        <v>463</v>
      </c>
      <c r="F239" s="196" t="s">
        <v>464</v>
      </c>
      <c r="G239" s="197" t="s">
        <v>141</v>
      </c>
      <c r="H239" s="198">
        <v>22</v>
      </c>
      <c r="I239" s="199"/>
      <c r="J239" s="200">
        <f t="shared" si="30"/>
        <v>0</v>
      </c>
      <c r="K239" s="201"/>
      <c r="L239" s="202"/>
      <c r="M239" s="203" t="s">
        <v>1</v>
      </c>
      <c r="N239" s="204" t="s">
        <v>38</v>
      </c>
      <c r="O239" s="68"/>
      <c r="P239" s="190">
        <f t="shared" si="31"/>
        <v>0</v>
      </c>
      <c r="Q239" s="190">
        <v>1.7000000000000001E-4</v>
      </c>
      <c r="R239" s="190">
        <f t="shared" si="32"/>
        <v>3.7400000000000003E-3</v>
      </c>
      <c r="S239" s="190">
        <v>0</v>
      </c>
      <c r="T239" s="191">
        <f t="shared" si="33"/>
        <v>0</v>
      </c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R239" s="192" t="s">
        <v>164</v>
      </c>
      <c r="AT239" s="192" t="s">
        <v>143</v>
      </c>
      <c r="AU239" s="192" t="s">
        <v>82</v>
      </c>
      <c r="AY239" s="14" t="s">
        <v>130</v>
      </c>
      <c r="BE239" s="193">
        <f t="shared" si="34"/>
        <v>0</v>
      </c>
      <c r="BF239" s="193">
        <f t="shared" si="35"/>
        <v>0</v>
      </c>
      <c r="BG239" s="193">
        <f t="shared" si="36"/>
        <v>0</v>
      </c>
      <c r="BH239" s="193">
        <f t="shared" si="37"/>
        <v>0</v>
      </c>
      <c r="BI239" s="193">
        <f t="shared" si="38"/>
        <v>0</v>
      </c>
      <c r="BJ239" s="14" t="s">
        <v>80</v>
      </c>
      <c r="BK239" s="193">
        <f t="shared" si="39"/>
        <v>0</v>
      </c>
      <c r="BL239" s="14" t="s">
        <v>137</v>
      </c>
      <c r="BM239" s="192" t="s">
        <v>411</v>
      </c>
    </row>
    <row r="240" spans="1:65" s="2" customFormat="1" ht="37.799999999999997" customHeight="1">
      <c r="A240" s="31"/>
      <c r="B240" s="32"/>
      <c r="C240" s="194" t="s">
        <v>465</v>
      </c>
      <c r="D240" s="194" t="s">
        <v>143</v>
      </c>
      <c r="E240" s="195" t="s">
        <v>466</v>
      </c>
      <c r="F240" s="196" t="s">
        <v>467</v>
      </c>
      <c r="G240" s="197" t="s">
        <v>141</v>
      </c>
      <c r="H240" s="198">
        <v>598.125</v>
      </c>
      <c r="I240" s="199"/>
      <c r="J240" s="200">
        <f t="shared" si="30"/>
        <v>0</v>
      </c>
      <c r="K240" s="201"/>
      <c r="L240" s="202"/>
      <c r="M240" s="203" t="s">
        <v>1</v>
      </c>
      <c r="N240" s="204" t="s">
        <v>38</v>
      </c>
      <c r="O240" s="68"/>
      <c r="P240" s="190">
        <f t="shared" si="31"/>
        <v>0</v>
      </c>
      <c r="Q240" s="190">
        <v>8.0000000000000007E-5</v>
      </c>
      <c r="R240" s="190">
        <f t="shared" si="32"/>
        <v>4.7850000000000004E-2</v>
      </c>
      <c r="S240" s="190">
        <v>0</v>
      </c>
      <c r="T240" s="191">
        <f t="shared" si="33"/>
        <v>0</v>
      </c>
      <c r="U240" s="31"/>
      <c r="V240" s="31"/>
      <c r="W240" s="31"/>
      <c r="X240" s="31"/>
      <c r="Y240" s="31"/>
      <c r="Z240" s="31"/>
      <c r="AA240" s="31"/>
      <c r="AB240" s="31"/>
      <c r="AC240" s="31"/>
      <c r="AD240" s="31"/>
      <c r="AE240" s="31"/>
      <c r="AR240" s="192" t="s">
        <v>164</v>
      </c>
      <c r="AT240" s="192" t="s">
        <v>143</v>
      </c>
      <c r="AU240" s="192" t="s">
        <v>82</v>
      </c>
      <c r="AY240" s="14" t="s">
        <v>130</v>
      </c>
      <c r="BE240" s="193">
        <f t="shared" si="34"/>
        <v>0</v>
      </c>
      <c r="BF240" s="193">
        <f t="shared" si="35"/>
        <v>0</v>
      </c>
      <c r="BG240" s="193">
        <f t="shared" si="36"/>
        <v>0</v>
      </c>
      <c r="BH240" s="193">
        <f t="shared" si="37"/>
        <v>0</v>
      </c>
      <c r="BI240" s="193">
        <f t="shared" si="38"/>
        <v>0</v>
      </c>
      <c r="BJ240" s="14" t="s">
        <v>80</v>
      </c>
      <c r="BK240" s="193">
        <f t="shared" si="39"/>
        <v>0</v>
      </c>
      <c r="BL240" s="14" t="s">
        <v>137</v>
      </c>
      <c r="BM240" s="192" t="s">
        <v>468</v>
      </c>
    </row>
    <row r="241" spans="1:65" s="2" customFormat="1" ht="37.799999999999997" customHeight="1">
      <c r="A241" s="31"/>
      <c r="B241" s="32"/>
      <c r="C241" s="180" t="s">
        <v>469</v>
      </c>
      <c r="D241" s="180" t="s">
        <v>133</v>
      </c>
      <c r="E241" s="181" t="s">
        <v>470</v>
      </c>
      <c r="F241" s="182" t="s">
        <v>471</v>
      </c>
      <c r="G241" s="183" t="s">
        <v>141</v>
      </c>
      <c r="H241" s="184">
        <v>19</v>
      </c>
      <c r="I241" s="185"/>
      <c r="J241" s="186">
        <f t="shared" si="30"/>
        <v>0</v>
      </c>
      <c r="K241" s="187"/>
      <c r="L241" s="36"/>
      <c r="M241" s="188" t="s">
        <v>1</v>
      </c>
      <c r="N241" s="189" t="s">
        <v>38</v>
      </c>
      <c r="O241" s="68"/>
      <c r="P241" s="190">
        <f t="shared" si="31"/>
        <v>0</v>
      </c>
      <c r="Q241" s="190">
        <v>0</v>
      </c>
      <c r="R241" s="190">
        <f t="shared" si="32"/>
        <v>0</v>
      </c>
      <c r="S241" s="190">
        <v>0</v>
      </c>
      <c r="T241" s="191">
        <f t="shared" si="33"/>
        <v>0</v>
      </c>
      <c r="U241" s="31"/>
      <c r="V241" s="31"/>
      <c r="W241" s="31"/>
      <c r="X241" s="31"/>
      <c r="Y241" s="31"/>
      <c r="Z241" s="31"/>
      <c r="AA241" s="31"/>
      <c r="AB241" s="31"/>
      <c r="AC241" s="31"/>
      <c r="AD241" s="31"/>
      <c r="AE241" s="31"/>
      <c r="AR241" s="192" t="s">
        <v>137</v>
      </c>
      <c r="AT241" s="192" t="s">
        <v>133</v>
      </c>
      <c r="AU241" s="192" t="s">
        <v>82</v>
      </c>
      <c r="AY241" s="14" t="s">
        <v>130</v>
      </c>
      <c r="BE241" s="193">
        <f t="shared" si="34"/>
        <v>0</v>
      </c>
      <c r="BF241" s="193">
        <f t="shared" si="35"/>
        <v>0</v>
      </c>
      <c r="BG241" s="193">
        <f t="shared" si="36"/>
        <v>0</v>
      </c>
      <c r="BH241" s="193">
        <f t="shared" si="37"/>
        <v>0</v>
      </c>
      <c r="BI241" s="193">
        <f t="shared" si="38"/>
        <v>0</v>
      </c>
      <c r="BJ241" s="14" t="s">
        <v>80</v>
      </c>
      <c r="BK241" s="193">
        <f t="shared" si="39"/>
        <v>0</v>
      </c>
      <c r="BL241" s="14" t="s">
        <v>137</v>
      </c>
      <c r="BM241" s="192" t="s">
        <v>427</v>
      </c>
    </row>
    <row r="242" spans="1:65" s="2" customFormat="1" ht="24.15" customHeight="1">
      <c r="A242" s="31"/>
      <c r="B242" s="32"/>
      <c r="C242" s="194" t="s">
        <v>472</v>
      </c>
      <c r="D242" s="194" t="s">
        <v>143</v>
      </c>
      <c r="E242" s="195" t="s">
        <v>473</v>
      </c>
      <c r="F242" s="196" t="s">
        <v>474</v>
      </c>
      <c r="G242" s="197" t="s">
        <v>141</v>
      </c>
      <c r="H242" s="198">
        <v>19</v>
      </c>
      <c r="I242" s="199"/>
      <c r="J242" s="200">
        <f t="shared" si="30"/>
        <v>0</v>
      </c>
      <c r="K242" s="201"/>
      <c r="L242" s="202"/>
      <c r="M242" s="203" t="s">
        <v>1</v>
      </c>
      <c r="N242" s="204" t="s">
        <v>38</v>
      </c>
      <c r="O242" s="68"/>
      <c r="P242" s="190">
        <f t="shared" si="31"/>
        <v>0</v>
      </c>
      <c r="Q242" s="190">
        <v>2.5000000000000001E-4</v>
      </c>
      <c r="R242" s="190">
        <f t="shared" si="32"/>
        <v>4.7499999999999999E-3</v>
      </c>
      <c r="S242" s="190">
        <v>0</v>
      </c>
      <c r="T242" s="191">
        <f t="shared" si="33"/>
        <v>0</v>
      </c>
      <c r="U242" s="31"/>
      <c r="V242" s="31"/>
      <c r="W242" s="31"/>
      <c r="X242" s="31"/>
      <c r="Y242" s="31"/>
      <c r="Z242" s="31"/>
      <c r="AA242" s="31"/>
      <c r="AB242" s="31"/>
      <c r="AC242" s="31"/>
      <c r="AD242" s="31"/>
      <c r="AE242" s="31"/>
      <c r="AR242" s="192" t="s">
        <v>164</v>
      </c>
      <c r="AT242" s="192" t="s">
        <v>143</v>
      </c>
      <c r="AU242" s="192" t="s">
        <v>82</v>
      </c>
      <c r="AY242" s="14" t="s">
        <v>130</v>
      </c>
      <c r="BE242" s="193">
        <f t="shared" si="34"/>
        <v>0</v>
      </c>
      <c r="BF242" s="193">
        <f t="shared" si="35"/>
        <v>0</v>
      </c>
      <c r="BG242" s="193">
        <f t="shared" si="36"/>
        <v>0</v>
      </c>
      <c r="BH242" s="193">
        <f t="shared" si="37"/>
        <v>0</v>
      </c>
      <c r="BI242" s="193">
        <f t="shared" si="38"/>
        <v>0</v>
      </c>
      <c r="BJ242" s="14" t="s">
        <v>80</v>
      </c>
      <c r="BK242" s="193">
        <f t="shared" si="39"/>
        <v>0</v>
      </c>
      <c r="BL242" s="14" t="s">
        <v>137</v>
      </c>
      <c r="BM242" s="192" t="s">
        <v>433</v>
      </c>
    </row>
    <row r="243" spans="1:65" s="2" customFormat="1" ht="37.799999999999997" customHeight="1">
      <c r="A243" s="31"/>
      <c r="B243" s="32"/>
      <c r="C243" s="180" t="s">
        <v>475</v>
      </c>
      <c r="D243" s="180" t="s">
        <v>133</v>
      </c>
      <c r="E243" s="181" t="s">
        <v>476</v>
      </c>
      <c r="F243" s="182" t="s">
        <v>477</v>
      </c>
      <c r="G243" s="183" t="s">
        <v>141</v>
      </c>
      <c r="H243" s="184">
        <v>87</v>
      </c>
      <c r="I243" s="185"/>
      <c r="J243" s="186">
        <f t="shared" si="30"/>
        <v>0</v>
      </c>
      <c r="K243" s="187"/>
      <c r="L243" s="36"/>
      <c r="M243" s="188" t="s">
        <v>1</v>
      </c>
      <c r="N243" s="189" t="s">
        <v>38</v>
      </c>
      <c r="O243" s="68"/>
      <c r="P243" s="190">
        <f t="shared" si="31"/>
        <v>0</v>
      </c>
      <c r="Q243" s="190">
        <v>0</v>
      </c>
      <c r="R243" s="190">
        <f t="shared" si="32"/>
        <v>0</v>
      </c>
      <c r="S243" s="190">
        <v>0</v>
      </c>
      <c r="T243" s="191">
        <f t="shared" si="33"/>
        <v>0</v>
      </c>
      <c r="U243" s="31"/>
      <c r="V243" s="31"/>
      <c r="W243" s="31"/>
      <c r="X243" s="31"/>
      <c r="Y243" s="31"/>
      <c r="Z243" s="31"/>
      <c r="AA243" s="31"/>
      <c r="AB243" s="31"/>
      <c r="AC243" s="31"/>
      <c r="AD243" s="31"/>
      <c r="AE243" s="31"/>
      <c r="AR243" s="192" t="s">
        <v>137</v>
      </c>
      <c r="AT243" s="192" t="s">
        <v>133</v>
      </c>
      <c r="AU243" s="192" t="s">
        <v>82</v>
      </c>
      <c r="AY243" s="14" t="s">
        <v>130</v>
      </c>
      <c r="BE243" s="193">
        <f t="shared" si="34"/>
        <v>0</v>
      </c>
      <c r="BF243" s="193">
        <f t="shared" si="35"/>
        <v>0</v>
      </c>
      <c r="BG243" s="193">
        <f t="shared" si="36"/>
        <v>0</v>
      </c>
      <c r="BH243" s="193">
        <f t="shared" si="37"/>
        <v>0</v>
      </c>
      <c r="BI243" s="193">
        <f t="shared" si="38"/>
        <v>0</v>
      </c>
      <c r="BJ243" s="14" t="s">
        <v>80</v>
      </c>
      <c r="BK243" s="193">
        <f t="shared" si="39"/>
        <v>0</v>
      </c>
      <c r="BL243" s="14" t="s">
        <v>137</v>
      </c>
      <c r="BM243" s="192" t="s">
        <v>439</v>
      </c>
    </row>
    <row r="244" spans="1:65" s="2" customFormat="1" ht="37.799999999999997" customHeight="1">
      <c r="A244" s="31"/>
      <c r="B244" s="32"/>
      <c r="C244" s="194" t="s">
        <v>478</v>
      </c>
      <c r="D244" s="194" t="s">
        <v>143</v>
      </c>
      <c r="E244" s="195" t="s">
        <v>479</v>
      </c>
      <c r="F244" s="196" t="s">
        <v>480</v>
      </c>
      <c r="G244" s="197" t="s">
        <v>141</v>
      </c>
      <c r="H244" s="198">
        <v>87</v>
      </c>
      <c r="I244" s="199"/>
      <c r="J244" s="200">
        <f t="shared" si="30"/>
        <v>0</v>
      </c>
      <c r="K244" s="201"/>
      <c r="L244" s="202"/>
      <c r="M244" s="203" t="s">
        <v>1</v>
      </c>
      <c r="N244" s="204" t="s">
        <v>38</v>
      </c>
      <c r="O244" s="68"/>
      <c r="P244" s="190">
        <f t="shared" si="31"/>
        <v>0</v>
      </c>
      <c r="Q244" s="190">
        <v>1.2E-4</v>
      </c>
      <c r="R244" s="190">
        <f t="shared" si="32"/>
        <v>1.044E-2</v>
      </c>
      <c r="S244" s="190">
        <v>0</v>
      </c>
      <c r="T244" s="191">
        <f t="shared" si="33"/>
        <v>0</v>
      </c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R244" s="192" t="s">
        <v>164</v>
      </c>
      <c r="AT244" s="192" t="s">
        <v>143</v>
      </c>
      <c r="AU244" s="192" t="s">
        <v>82</v>
      </c>
      <c r="AY244" s="14" t="s">
        <v>130</v>
      </c>
      <c r="BE244" s="193">
        <f t="shared" si="34"/>
        <v>0</v>
      </c>
      <c r="BF244" s="193">
        <f t="shared" si="35"/>
        <v>0</v>
      </c>
      <c r="BG244" s="193">
        <f t="shared" si="36"/>
        <v>0</v>
      </c>
      <c r="BH244" s="193">
        <f t="shared" si="37"/>
        <v>0</v>
      </c>
      <c r="BI244" s="193">
        <f t="shared" si="38"/>
        <v>0</v>
      </c>
      <c r="BJ244" s="14" t="s">
        <v>80</v>
      </c>
      <c r="BK244" s="193">
        <f t="shared" si="39"/>
        <v>0</v>
      </c>
      <c r="BL244" s="14" t="s">
        <v>137</v>
      </c>
      <c r="BM244" s="192" t="s">
        <v>481</v>
      </c>
    </row>
    <row r="245" spans="1:65" s="2" customFormat="1" ht="16.5" customHeight="1">
      <c r="A245" s="31"/>
      <c r="B245" s="32"/>
      <c r="C245" s="180" t="s">
        <v>482</v>
      </c>
      <c r="D245" s="180" t="s">
        <v>133</v>
      </c>
      <c r="E245" s="181" t="s">
        <v>483</v>
      </c>
      <c r="F245" s="182" t="s">
        <v>484</v>
      </c>
      <c r="G245" s="183" t="s">
        <v>136</v>
      </c>
      <c r="H245" s="184">
        <v>3</v>
      </c>
      <c r="I245" s="185"/>
      <c r="J245" s="186">
        <f t="shared" si="30"/>
        <v>0</v>
      </c>
      <c r="K245" s="187"/>
      <c r="L245" s="36"/>
      <c r="M245" s="188" t="s">
        <v>1</v>
      </c>
      <c r="N245" s="189" t="s">
        <v>38</v>
      </c>
      <c r="O245" s="68"/>
      <c r="P245" s="190">
        <f t="shared" si="31"/>
        <v>0</v>
      </c>
      <c r="Q245" s="190">
        <v>0</v>
      </c>
      <c r="R245" s="190">
        <f t="shared" si="32"/>
        <v>0</v>
      </c>
      <c r="S245" s="190">
        <v>0</v>
      </c>
      <c r="T245" s="191">
        <f t="shared" si="33"/>
        <v>0</v>
      </c>
      <c r="U245" s="31"/>
      <c r="V245" s="31"/>
      <c r="W245" s="31"/>
      <c r="X245" s="31"/>
      <c r="Y245" s="31"/>
      <c r="Z245" s="31"/>
      <c r="AA245" s="31"/>
      <c r="AB245" s="31"/>
      <c r="AC245" s="31"/>
      <c r="AD245" s="31"/>
      <c r="AE245" s="31"/>
      <c r="AR245" s="192" t="s">
        <v>137</v>
      </c>
      <c r="AT245" s="192" t="s">
        <v>133</v>
      </c>
      <c r="AU245" s="192" t="s">
        <v>82</v>
      </c>
      <c r="AY245" s="14" t="s">
        <v>130</v>
      </c>
      <c r="BE245" s="193">
        <f t="shared" si="34"/>
        <v>0</v>
      </c>
      <c r="BF245" s="193">
        <f t="shared" si="35"/>
        <v>0</v>
      </c>
      <c r="BG245" s="193">
        <f t="shared" si="36"/>
        <v>0</v>
      </c>
      <c r="BH245" s="193">
        <f t="shared" si="37"/>
        <v>0</v>
      </c>
      <c r="BI245" s="193">
        <f t="shared" si="38"/>
        <v>0</v>
      </c>
      <c r="BJ245" s="14" t="s">
        <v>80</v>
      </c>
      <c r="BK245" s="193">
        <f t="shared" si="39"/>
        <v>0</v>
      </c>
      <c r="BL245" s="14" t="s">
        <v>137</v>
      </c>
      <c r="BM245" s="192" t="s">
        <v>478</v>
      </c>
    </row>
    <row r="246" spans="1:65" s="2" customFormat="1" ht="21.75" customHeight="1">
      <c r="A246" s="31"/>
      <c r="B246" s="32"/>
      <c r="C246" s="194" t="s">
        <v>485</v>
      </c>
      <c r="D246" s="194" t="s">
        <v>143</v>
      </c>
      <c r="E246" s="195" t="s">
        <v>486</v>
      </c>
      <c r="F246" s="196" t="s">
        <v>487</v>
      </c>
      <c r="G246" s="197" t="s">
        <v>136</v>
      </c>
      <c r="H246" s="198">
        <v>3</v>
      </c>
      <c r="I246" s="199"/>
      <c r="J246" s="200">
        <f t="shared" si="30"/>
        <v>0</v>
      </c>
      <c r="K246" s="201"/>
      <c r="L246" s="202"/>
      <c r="M246" s="203" t="s">
        <v>1</v>
      </c>
      <c r="N246" s="204" t="s">
        <v>38</v>
      </c>
      <c r="O246" s="68"/>
      <c r="P246" s="190">
        <f t="shared" si="31"/>
        <v>0</v>
      </c>
      <c r="Q246" s="190">
        <v>0</v>
      </c>
      <c r="R246" s="190">
        <f t="shared" si="32"/>
        <v>0</v>
      </c>
      <c r="S246" s="190">
        <v>0</v>
      </c>
      <c r="T246" s="191">
        <f t="shared" si="33"/>
        <v>0</v>
      </c>
      <c r="U246" s="31"/>
      <c r="V246" s="31"/>
      <c r="W246" s="31"/>
      <c r="X246" s="31"/>
      <c r="Y246" s="31"/>
      <c r="Z246" s="31"/>
      <c r="AA246" s="31"/>
      <c r="AB246" s="31"/>
      <c r="AC246" s="31"/>
      <c r="AD246" s="31"/>
      <c r="AE246" s="31"/>
      <c r="AR246" s="192" t="s">
        <v>164</v>
      </c>
      <c r="AT246" s="192" t="s">
        <v>143</v>
      </c>
      <c r="AU246" s="192" t="s">
        <v>82</v>
      </c>
      <c r="AY246" s="14" t="s">
        <v>130</v>
      </c>
      <c r="BE246" s="193">
        <f t="shared" si="34"/>
        <v>0</v>
      </c>
      <c r="BF246" s="193">
        <f t="shared" si="35"/>
        <v>0</v>
      </c>
      <c r="BG246" s="193">
        <f t="shared" si="36"/>
        <v>0</v>
      </c>
      <c r="BH246" s="193">
        <f t="shared" si="37"/>
        <v>0</v>
      </c>
      <c r="BI246" s="193">
        <f t="shared" si="38"/>
        <v>0</v>
      </c>
      <c r="BJ246" s="14" t="s">
        <v>80</v>
      </c>
      <c r="BK246" s="193">
        <f t="shared" si="39"/>
        <v>0</v>
      </c>
      <c r="BL246" s="14" t="s">
        <v>137</v>
      </c>
      <c r="BM246" s="192" t="s">
        <v>485</v>
      </c>
    </row>
    <row r="247" spans="1:65" s="2" customFormat="1" ht="16.5" customHeight="1">
      <c r="A247" s="31"/>
      <c r="B247" s="32"/>
      <c r="C247" s="180" t="s">
        <v>488</v>
      </c>
      <c r="D247" s="180" t="s">
        <v>133</v>
      </c>
      <c r="E247" s="181" t="s">
        <v>489</v>
      </c>
      <c r="F247" s="182" t="s">
        <v>490</v>
      </c>
      <c r="G247" s="183" t="s">
        <v>491</v>
      </c>
      <c r="H247" s="184">
        <v>12</v>
      </c>
      <c r="I247" s="185"/>
      <c r="J247" s="186">
        <f t="shared" si="30"/>
        <v>0</v>
      </c>
      <c r="K247" s="187"/>
      <c r="L247" s="36"/>
      <c r="M247" s="188" t="s">
        <v>1</v>
      </c>
      <c r="N247" s="189" t="s">
        <v>38</v>
      </c>
      <c r="O247" s="68"/>
      <c r="P247" s="190">
        <f t="shared" si="31"/>
        <v>0</v>
      </c>
      <c r="Q247" s="190">
        <v>0</v>
      </c>
      <c r="R247" s="190">
        <f t="shared" si="32"/>
        <v>0</v>
      </c>
      <c r="S247" s="190">
        <v>0</v>
      </c>
      <c r="T247" s="191">
        <f t="shared" si="33"/>
        <v>0</v>
      </c>
      <c r="U247" s="31"/>
      <c r="V247" s="31"/>
      <c r="W247" s="31"/>
      <c r="X247" s="31"/>
      <c r="Y247" s="31"/>
      <c r="Z247" s="31"/>
      <c r="AA247" s="31"/>
      <c r="AB247" s="31"/>
      <c r="AC247" s="31"/>
      <c r="AD247" s="31"/>
      <c r="AE247" s="31"/>
      <c r="AR247" s="192" t="s">
        <v>137</v>
      </c>
      <c r="AT247" s="192" t="s">
        <v>133</v>
      </c>
      <c r="AU247" s="192" t="s">
        <v>82</v>
      </c>
      <c r="AY247" s="14" t="s">
        <v>130</v>
      </c>
      <c r="BE247" s="193">
        <f t="shared" si="34"/>
        <v>0</v>
      </c>
      <c r="BF247" s="193">
        <f t="shared" si="35"/>
        <v>0</v>
      </c>
      <c r="BG247" s="193">
        <f t="shared" si="36"/>
        <v>0</v>
      </c>
      <c r="BH247" s="193">
        <f t="shared" si="37"/>
        <v>0</v>
      </c>
      <c r="BI247" s="193">
        <f t="shared" si="38"/>
        <v>0</v>
      </c>
      <c r="BJ247" s="14" t="s">
        <v>80</v>
      </c>
      <c r="BK247" s="193">
        <f t="shared" si="39"/>
        <v>0</v>
      </c>
      <c r="BL247" s="14" t="s">
        <v>137</v>
      </c>
      <c r="BM247" s="192" t="s">
        <v>492</v>
      </c>
    </row>
    <row r="248" spans="1:65" s="2" customFormat="1" ht="16.5" customHeight="1">
      <c r="A248" s="31"/>
      <c r="B248" s="32"/>
      <c r="C248" s="194" t="s">
        <v>492</v>
      </c>
      <c r="D248" s="194" t="s">
        <v>143</v>
      </c>
      <c r="E248" s="195" t="s">
        <v>493</v>
      </c>
      <c r="F248" s="196" t="s">
        <v>494</v>
      </c>
      <c r="G248" s="197" t="s">
        <v>146</v>
      </c>
      <c r="H248" s="198">
        <v>10</v>
      </c>
      <c r="I248" s="199"/>
      <c r="J248" s="200">
        <f t="shared" si="30"/>
        <v>0</v>
      </c>
      <c r="K248" s="201"/>
      <c r="L248" s="202"/>
      <c r="M248" s="203" t="s">
        <v>1</v>
      </c>
      <c r="N248" s="204" t="s">
        <v>38</v>
      </c>
      <c r="O248" s="68"/>
      <c r="P248" s="190">
        <f t="shared" si="31"/>
        <v>0</v>
      </c>
      <c r="Q248" s="190">
        <v>5.6999999999999998E-4</v>
      </c>
      <c r="R248" s="190">
        <f t="shared" si="32"/>
        <v>5.7000000000000002E-3</v>
      </c>
      <c r="S248" s="190">
        <v>0</v>
      </c>
      <c r="T248" s="191">
        <f t="shared" si="33"/>
        <v>0</v>
      </c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R248" s="192" t="s">
        <v>164</v>
      </c>
      <c r="AT248" s="192" t="s">
        <v>143</v>
      </c>
      <c r="AU248" s="192" t="s">
        <v>82</v>
      </c>
      <c r="AY248" s="14" t="s">
        <v>130</v>
      </c>
      <c r="BE248" s="193">
        <f t="shared" si="34"/>
        <v>0</v>
      </c>
      <c r="BF248" s="193">
        <f t="shared" si="35"/>
        <v>0</v>
      </c>
      <c r="BG248" s="193">
        <f t="shared" si="36"/>
        <v>0</v>
      </c>
      <c r="BH248" s="193">
        <f t="shared" si="37"/>
        <v>0</v>
      </c>
      <c r="BI248" s="193">
        <f t="shared" si="38"/>
        <v>0</v>
      </c>
      <c r="BJ248" s="14" t="s">
        <v>80</v>
      </c>
      <c r="BK248" s="193">
        <f t="shared" si="39"/>
        <v>0</v>
      </c>
      <c r="BL248" s="14" t="s">
        <v>137</v>
      </c>
      <c r="BM248" s="192" t="s">
        <v>495</v>
      </c>
    </row>
    <row r="249" spans="1:65" s="2" customFormat="1" ht="16.5" customHeight="1">
      <c r="A249" s="31"/>
      <c r="B249" s="32"/>
      <c r="C249" s="180" t="s">
        <v>496</v>
      </c>
      <c r="D249" s="180" t="s">
        <v>133</v>
      </c>
      <c r="E249" s="181" t="s">
        <v>497</v>
      </c>
      <c r="F249" s="182" t="s">
        <v>498</v>
      </c>
      <c r="G249" s="183" t="s">
        <v>296</v>
      </c>
      <c r="H249" s="184">
        <v>8</v>
      </c>
      <c r="I249" s="185"/>
      <c r="J249" s="186">
        <f t="shared" si="30"/>
        <v>0</v>
      </c>
      <c r="K249" s="187"/>
      <c r="L249" s="36"/>
      <c r="M249" s="188" t="s">
        <v>1</v>
      </c>
      <c r="N249" s="189" t="s">
        <v>38</v>
      </c>
      <c r="O249" s="68"/>
      <c r="P249" s="190">
        <f t="shared" si="31"/>
        <v>0</v>
      </c>
      <c r="Q249" s="190">
        <v>0</v>
      </c>
      <c r="R249" s="190">
        <f t="shared" si="32"/>
        <v>0</v>
      </c>
      <c r="S249" s="190">
        <v>0</v>
      </c>
      <c r="T249" s="191">
        <f t="shared" si="33"/>
        <v>0</v>
      </c>
      <c r="U249" s="31"/>
      <c r="V249" s="31"/>
      <c r="W249" s="31"/>
      <c r="X249" s="31"/>
      <c r="Y249" s="31"/>
      <c r="Z249" s="31"/>
      <c r="AA249" s="31"/>
      <c r="AB249" s="31"/>
      <c r="AC249" s="31"/>
      <c r="AD249" s="31"/>
      <c r="AE249" s="31"/>
      <c r="AR249" s="192" t="s">
        <v>137</v>
      </c>
      <c r="AT249" s="192" t="s">
        <v>133</v>
      </c>
      <c r="AU249" s="192" t="s">
        <v>82</v>
      </c>
      <c r="AY249" s="14" t="s">
        <v>130</v>
      </c>
      <c r="BE249" s="193">
        <f t="shared" si="34"/>
        <v>0</v>
      </c>
      <c r="BF249" s="193">
        <f t="shared" si="35"/>
        <v>0</v>
      </c>
      <c r="BG249" s="193">
        <f t="shared" si="36"/>
        <v>0</v>
      </c>
      <c r="BH249" s="193">
        <f t="shared" si="37"/>
        <v>0</v>
      </c>
      <c r="BI249" s="193">
        <f t="shared" si="38"/>
        <v>0</v>
      </c>
      <c r="BJ249" s="14" t="s">
        <v>80</v>
      </c>
      <c r="BK249" s="193">
        <f t="shared" si="39"/>
        <v>0</v>
      </c>
      <c r="BL249" s="14" t="s">
        <v>137</v>
      </c>
      <c r="BM249" s="192" t="s">
        <v>499</v>
      </c>
    </row>
    <row r="250" spans="1:65" s="2" customFormat="1" ht="21.75" customHeight="1">
      <c r="A250" s="31"/>
      <c r="B250" s="32"/>
      <c r="C250" s="180" t="s">
        <v>500</v>
      </c>
      <c r="D250" s="180" t="s">
        <v>133</v>
      </c>
      <c r="E250" s="181" t="s">
        <v>501</v>
      </c>
      <c r="F250" s="182" t="s">
        <v>502</v>
      </c>
      <c r="G250" s="183" t="s">
        <v>296</v>
      </c>
      <c r="H250" s="184">
        <v>20</v>
      </c>
      <c r="I250" s="185"/>
      <c r="J250" s="186">
        <f t="shared" si="30"/>
        <v>0</v>
      </c>
      <c r="K250" s="187"/>
      <c r="L250" s="36"/>
      <c r="M250" s="188" t="s">
        <v>1</v>
      </c>
      <c r="N250" s="189" t="s">
        <v>38</v>
      </c>
      <c r="O250" s="68"/>
      <c r="P250" s="190">
        <f t="shared" si="31"/>
        <v>0</v>
      </c>
      <c r="Q250" s="190">
        <v>0</v>
      </c>
      <c r="R250" s="190">
        <f t="shared" si="32"/>
        <v>0</v>
      </c>
      <c r="S250" s="190">
        <v>0</v>
      </c>
      <c r="T250" s="191">
        <f t="shared" si="33"/>
        <v>0</v>
      </c>
      <c r="U250" s="31"/>
      <c r="V250" s="31"/>
      <c r="W250" s="31"/>
      <c r="X250" s="31"/>
      <c r="Y250" s="31"/>
      <c r="Z250" s="31"/>
      <c r="AA250" s="31"/>
      <c r="AB250" s="31"/>
      <c r="AC250" s="31"/>
      <c r="AD250" s="31"/>
      <c r="AE250" s="31"/>
      <c r="AR250" s="192" t="s">
        <v>137</v>
      </c>
      <c r="AT250" s="192" t="s">
        <v>133</v>
      </c>
      <c r="AU250" s="192" t="s">
        <v>82</v>
      </c>
      <c r="AY250" s="14" t="s">
        <v>130</v>
      </c>
      <c r="BE250" s="193">
        <f t="shared" si="34"/>
        <v>0</v>
      </c>
      <c r="BF250" s="193">
        <f t="shared" si="35"/>
        <v>0</v>
      </c>
      <c r="BG250" s="193">
        <f t="shared" si="36"/>
        <v>0</v>
      </c>
      <c r="BH250" s="193">
        <f t="shared" si="37"/>
        <v>0</v>
      </c>
      <c r="BI250" s="193">
        <f t="shared" si="38"/>
        <v>0</v>
      </c>
      <c r="BJ250" s="14" t="s">
        <v>80</v>
      </c>
      <c r="BK250" s="193">
        <f t="shared" si="39"/>
        <v>0</v>
      </c>
      <c r="BL250" s="14" t="s">
        <v>137</v>
      </c>
      <c r="BM250" s="192" t="s">
        <v>503</v>
      </c>
    </row>
    <row r="251" spans="1:65" s="2" customFormat="1" ht="16.5" customHeight="1">
      <c r="A251" s="31"/>
      <c r="B251" s="32"/>
      <c r="C251" s="180" t="s">
        <v>504</v>
      </c>
      <c r="D251" s="180" t="s">
        <v>133</v>
      </c>
      <c r="E251" s="181" t="s">
        <v>505</v>
      </c>
      <c r="F251" s="182" t="s">
        <v>506</v>
      </c>
      <c r="G251" s="183" t="s">
        <v>141</v>
      </c>
      <c r="H251" s="184">
        <v>11</v>
      </c>
      <c r="I251" s="185"/>
      <c r="J251" s="186">
        <f t="shared" si="30"/>
        <v>0</v>
      </c>
      <c r="K251" s="187"/>
      <c r="L251" s="36"/>
      <c r="M251" s="188" t="s">
        <v>1</v>
      </c>
      <c r="N251" s="189" t="s">
        <v>38</v>
      </c>
      <c r="O251" s="68"/>
      <c r="P251" s="190">
        <f t="shared" si="31"/>
        <v>0</v>
      </c>
      <c r="Q251" s="190">
        <v>0</v>
      </c>
      <c r="R251" s="190">
        <f t="shared" si="32"/>
        <v>0</v>
      </c>
      <c r="S251" s="190">
        <v>0</v>
      </c>
      <c r="T251" s="191">
        <f t="shared" si="33"/>
        <v>0</v>
      </c>
      <c r="U251" s="31"/>
      <c r="V251" s="31"/>
      <c r="W251" s="31"/>
      <c r="X251" s="31"/>
      <c r="Y251" s="31"/>
      <c r="Z251" s="31"/>
      <c r="AA251" s="31"/>
      <c r="AB251" s="31"/>
      <c r="AC251" s="31"/>
      <c r="AD251" s="31"/>
      <c r="AE251" s="31"/>
      <c r="AR251" s="192" t="s">
        <v>137</v>
      </c>
      <c r="AT251" s="192" t="s">
        <v>133</v>
      </c>
      <c r="AU251" s="192" t="s">
        <v>82</v>
      </c>
      <c r="AY251" s="14" t="s">
        <v>130</v>
      </c>
      <c r="BE251" s="193">
        <f t="shared" si="34"/>
        <v>0</v>
      </c>
      <c r="BF251" s="193">
        <f t="shared" si="35"/>
        <v>0</v>
      </c>
      <c r="BG251" s="193">
        <f t="shared" si="36"/>
        <v>0</v>
      </c>
      <c r="BH251" s="193">
        <f t="shared" si="37"/>
        <v>0</v>
      </c>
      <c r="BI251" s="193">
        <f t="shared" si="38"/>
        <v>0</v>
      </c>
      <c r="BJ251" s="14" t="s">
        <v>80</v>
      </c>
      <c r="BK251" s="193">
        <f t="shared" si="39"/>
        <v>0</v>
      </c>
      <c r="BL251" s="14" t="s">
        <v>137</v>
      </c>
      <c r="BM251" s="192" t="s">
        <v>507</v>
      </c>
    </row>
    <row r="252" spans="1:65" s="2" customFormat="1" ht="16.5" customHeight="1">
      <c r="A252" s="31"/>
      <c r="B252" s="32"/>
      <c r="C252" s="194" t="s">
        <v>508</v>
      </c>
      <c r="D252" s="194" t="s">
        <v>143</v>
      </c>
      <c r="E252" s="195" t="s">
        <v>509</v>
      </c>
      <c r="F252" s="196" t="s">
        <v>510</v>
      </c>
      <c r="G252" s="197" t="s">
        <v>141</v>
      </c>
      <c r="H252" s="198">
        <v>12</v>
      </c>
      <c r="I252" s="199"/>
      <c r="J252" s="200">
        <f t="shared" si="30"/>
        <v>0</v>
      </c>
      <c r="K252" s="201"/>
      <c r="L252" s="202"/>
      <c r="M252" s="203" t="s">
        <v>1</v>
      </c>
      <c r="N252" s="204" t="s">
        <v>38</v>
      </c>
      <c r="O252" s="68"/>
      <c r="P252" s="190">
        <f t="shared" si="31"/>
        <v>0</v>
      </c>
      <c r="Q252" s="190">
        <v>3.5000000000000001E-3</v>
      </c>
      <c r="R252" s="190">
        <f t="shared" si="32"/>
        <v>4.2000000000000003E-2</v>
      </c>
      <c r="S252" s="190">
        <v>0</v>
      </c>
      <c r="T252" s="191">
        <f t="shared" si="33"/>
        <v>0</v>
      </c>
      <c r="U252" s="31"/>
      <c r="V252" s="31"/>
      <c r="W252" s="31"/>
      <c r="X252" s="31"/>
      <c r="Y252" s="31"/>
      <c r="Z252" s="31"/>
      <c r="AA252" s="31"/>
      <c r="AB252" s="31"/>
      <c r="AC252" s="31"/>
      <c r="AD252" s="31"/>
      <c r="AE252" s="31"/>
      <c r="AR252" s="192" t="s">
        <v>164</v>
      </c>
      <c r="AT252" s="192" t="s">
        <v>143</v>
      </c>
      <c r="AU252" s="192" t="s">
        <v>82</v>
      </c>
      <c r="AY252" s="14" t="s">
        <v>130</v>
      </c>
      <c r="BE252" s="193">
        <f t="shared" si="34"/>
        <v>0</v>
      </c>
      <c r="BF252" s="193">
        <f t="shared" si="35"/>
        <v>0</v>
      </c>
      <c r="BG252" s="193">
        <f t="shared" si="36"/>
        <v>0</v>
      </c>
      <c r="BH252" s="193">
        <f t="shared" si="37"/>
        <v>0</v>
      </c>
      <c r="BI252" s="193">
        <f t="shared" si="38"/>
        <v>0</v>
      </c>
      <c r="BJ252" s="14" t="s">
        <v>80</v>
      </c>
      <c r="BK252" s="193">
        <f t="shared" si="39"/>
        <v>0</v>
      </c>
      <c r="BL252" s="14" t="s">
        <v>137</v>
      </c>
      <c r="BM252" s="192" t="s">
        <v>511</v>
      </c>
    </row>
    <row r="253" spans="1:65" s="2" customFormat="1" ht="24.15" customHeight="1">
      <c r="A253" s="31"/>
      <c r="B253" s="32"/>
      <c r="C253" s="180" t="s">
        <v>512</v>
      </c>
      <c r="D253" s="180" t="s">
        <v>133</v>
      </c>
      <c r="E253" s="181" t="s">
        <v>513</v>
      </c>
      <c r="F253" s="182" t="s">
        <v>514</v>
      </c>
      <c r="G253" s="183" t="s">
        <v>146</v>
      </c>
      <c r="H253" s="184">
        <v>10</v>
      </c>
      <c r="I253" s="185"/>
      <c r="J253" s="186">
        <f t="shared" si="30"/>
        <v>0</v>
      </c>
      <c r="K253" s="187"/>
      <c r="L253" s="36"/>
      <c r="M253" s="188" t="s">
        <v>1</v>
      </c>
      <c r="N253" s="189" t="s">
        <v>38</v>
      </c>
      <c r="O253" s="68"/>
      <c r="P253" s="190">
        <f t="shared" si="31"/>
        <v>0</v>
      </c>
      <c r="Q253" s="190">
        <v>0</v>
      </c>
      <c r="R253" s="190">
        <f t="shared" si="32"/>
        <v>0</v>
      </c>
      <c r="S253" s="190">
        <v>0</v>
      </c>
      <c r="T253" s="191">
        <f t="shared" si="33"/>
        <v>0</v>
      </c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R253" s="192" t="s">
        <v>137</v>
      </c>
      <c r="AT253" s="192" t="s">
        <v>133</v>
      </c>
      <c r="AU253" s="192" t="s">
        <v>82</v>
      </c>
      <c r="AY253" s="14" t="s">
        <v>130</v>
      </c>
      <c r="BE253" s="193">
        <f t="shared" si="34"/>
        <v>0</v>
      </c>
      <c r="BF253" s="193">
        <f t="shared" si="35"/>
        <v>0</v>
      </c>
      <c r="BG253" s="193">
        <f t="shared" si="36"/>
        <v>0</v>
      </c>
      <c r="BH253" s="193">
        <f t="shared" si="37"/>
        <v>0</v>
      </c>
      <c r="BI253" s="193">
        <f t="shared" si="38"/>
        <v>0</v>
      </c>
      <c r="BJ253" s="14" t="s">
        <v>80</v>
      </c>
      <c r="BK253" s="193">
        <f t="shared" si="39"/>
        <v>0</v>
      </c>
      <c r="BL253" s="14" t="s">
        <v>137</v>
      </c>
      <c r="BM253" s="192" t="s">
        <v>515</v>
      </c>
    </row>
    <row r="254" spans="1:65" s="2" customFormat="1" ht="16.5" customHeight="1">
      <c r="A254" s="31"/>
      <c r="B254" s="32"/>
      <c r="C254" s="194" t="s">
        <v>516</v>
      </c>
      <c r="D254" s="194" t="s">
        <v>143</v>
      </c>
      <c r="E254" s="195" t="s">
        <v>517</v>
      </c>
      <c r="F254" s="196" t="s">
        <v>518</v>
      </c>
      <c r="G254" s="197" t="s">
        <v>146</v>
      </c>
      <c r="H254" s="198">
        <v>10</v>
      </c>
      <c r="I254" s="199"/>
      <c r="J254" s="200">
        <f t="shared" si="30"/>
        <v>0</v>
      </c>
      <c r="K254" s="201"/>
      <c r="L254" s="202"/>
      <c r="M254" s="205" t="s">
        <v>1</v>
      </c>
      <c r="N254" s="206" t="s">
        <v>38</v>
      </c>
      <c r="O254" s="207"/>
      <c r="P254" s="208">
        <f t="shared" si="31"/>
        <v>0</v>
      </c>
      <c r="Q254" s="208">
        <v>1.3999999999999999E-4</v>
      </c>
      <c r="R254" s="208">
        <f t="shared" si="32"/>
        <v>1.3999999999999998E-3</v>
      </c>
      <c r="S254" s="208">
        <v>0</v>
      </c>
      <c r="T254" s="209">
        <f t="shared" si="33"/>
        <v>0</v>
      </c>
      <c r="U254" s="31"/>
      <c r="V254" s="31"/>
      <c r="W254" s="31"/>
      <c r="X254" s="31"/>
      <c r="Y254" s="31"/>
      <c r="Z254" s="31"/>
      <c r="AA254" s="31"/>
      <c r="AB254" s="31"/>
      <c r="AC254" s="31"/>
      <c r="AD254" s="31"/>
      <c r="AE254" s="31"/>
      <c r="AR254" s="192" t="s">
        <v>164</v>
      </c>
      <c r="AT254" s="192" t="s">
        <v>143</v>
      </c>
      <c r="AU254" s="192" t="s">
        <v>82</v>
      </c>
      <c r="AY254" s="14" t="s">
        <v>130</v>
      </c>
      <c r="BE254" s="193">
        <f t="shared" si="34"/>
        <v>0</v>
      </c>
      <c r="BF254" s="193">
        <f t="shared" si="35"/>
        <v>0</v>
      </c>
      <c r="BG254" s="193">
        <f t="shared" si="36"/>
        <v>0</v>
      </c>
      <c r="BH254" s="193">
        <f t="shared" si="37"/>
        <v>0</v>
      </c>
      <c r="BI254" s="193">
        <f t="shared" si="38"/>
        <v>0</v>
      </c>
      <c r="BJ254" s="14" t="s">
        <v>80</v>
      </c>
      <c r="BK254" s="193">
        <f t="shared" si="39"/>
        <v>0</v>
      </c>
      <c r="BL254" s="14" t="s">
        <v>137</v>
      </c>
      <c r="BM254" s="192" t="s">
        <v>519</v>
      </c>
    </row>
    <row r="255" spans="1:65" s="2" customFormat="1" ht="6.9" customHeight="1">
      <c r="A255" s="31"/>
      <c r="B255" s="51"/>
      <c r="C255" s="52"/>
      <c r="D255" s="52"/>
      <c r="E255" s="52"/>
      <c r="F255" s="52"/>
      <c r="G255" s="52"/>
      <c r="H255" s="52"/>
      <c r="I255" s="52"/>
      <c r="J255" s="52"/>
      <c r="K255" s="52"/>
      <c r="L255" s="36"/>
      <c r="M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  <c r="AA255" s="31"/>
      <c r="AB255" s="31"/>
      <c r="AC255" s="31"/>
      <c r="AD255" s="31"/>
      <c r="AE255" s="31"/>
    </row>
  </sheetData>
  <sheetProtection algorithmName="SHA-512" hashValue="uHm7X7Z+/JjEGLJDnSxCWe3kg27sqiSTmbk7LDHSxj6DunNibfwDpDjpdJejKeBhp+2ggKbx8z8/8QwoOhEcnw==" saltValue="cU3Kx78Mc8FpaD8jwNrgqdl4rf8Rj7vnP9zK33Y5bV3DBIwLzuH05v/n0cFP6f2lMStHXDhDu0VWSm1k54R3Gg==" spinCount="100000" sheet="1" objects="1" scenarios="1" formatColumns="0" formatRows="0" autoFilter="0"/>
  <autoFilter ref="C138:K254"/>
  <mergeCells count="9">
    <mergeCell ref="E87:H87"/>
    <mergeCell ref="E129:H129"/>
    <mergeCell ref="E131:H13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MR5 Krásné Březno - PS 01...</vt:lpstr>
      <vt:lpstr>'MR5 Krásné Březno - PS 01...'!Názvy_tisku</vt:lpstr>
      <vt:lpstr>'Rekapitulace stavby'!Názvy_tisku</vt:lpstr>
      <vt:lpstr>'MR5 Krásné Březno - PS 01...'!Oblast_tisku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LAPTOP-IMEPVRCR\User</dc:creator>
  <cp:lastModifiedBy>User</cp:lastModifiedBy>
  <dcterms:created xsi:type="dcterms:W3CDTF">2024-04-02T10:28:51Z</dcterms:created>
  <dcterms:modified xsi:type="dcterms:W3CDTF">2024-04-02T10:29:20Z</dcterms:modified>
</cp:coreProperties>
</file>