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65428" yWindow="65428" windowWidth="30936" windowHeight="16776" activeTab="0"/>
  </bookViews>
  <sheets>
    <sheet name="Rekapitulace stavby" sheetId="1" r:id="rId1"/>
    <sheet name="20210611a - Všebořice - R..." sheetId="2" r:id="rId2"/>
  </sheets>
  <definedNames>
    <definedName name="_xlnm._FilterDatabase" localSheetId="1" hidden="1">'20210611a - Všebořice - R...'!$C$129:$K$330</definedName>
    <definedName name="_xlnm.Print_Area" localSheetId="1">'20210611a - Všebořice - R...'!$C$117:$K$330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'20210611a - Všebořice - R...'!$129:$129</definedName>
  </definedNames>
  <calcPr calcId="191029"/>
  <extLst/>
</workbook>
</file>

<file path=xl/sharedStrings.xml><?xml version="1.0" encoding="utf-8"?>
<sst xmlns="http://schemas.openxmlformats.org/spreadsheetml/2006/main" count="2424" uniqueCount="473">
  <si>
    <t>Export Komplet</t>
  </si>
  <si>
    <t/>
  </si>
  <si>
    <t>2.0</t>
  </si>
  <si>
    <t>False</t>
  </si>
  <si>
    <t>{7f203f55-9f6e-4429-a6b4-d41656dbcd10}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</si>
  <si>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</si>
  <si>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</si>
  <si>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</si>
  <si>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</si>
  <si>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</si>
  <si>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</si>
  <si>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</si>
  <si>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</si>
  <si>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20210611</t>
  </si>
  <si>
    <t>Stavba:</t>
  </si>
  <si>
    <t>Rozšíření parkoviště pro osobní automobily na p.p.č.402/1,402/2,402/3 v k.ú. Všebořice</t>
  </si>
  <si>
    <t>KSO:</t>
  </si>
  <si>
    <t>CC-CZ:</t>
  </si>
  <si>
    <t>Místo:</t>
  </si>
  <si>
    <t>Ústí n.L.,Všebořice</t>
  </si>
  <si>
    <t>Datum:</t>
  </si>
  <si>
    <t>Zadavatel:</t>
  </si>
  <si>
    <t>IČ:</t>
  </si>
  <si>
    <t>DPMÚL a.s.</t>
  </si>
  <si>
    <t>DIČ:</t>
  </si>
  <si>
    <t>Zhotovitel:</t>
  </si>
  <si>
    <t xml:space="preserve"> </t>
  </si>
  <si>
    <t>Projektant:</t>
  </si>
  <si>
    <t>Ing.Jaroslav Vojíř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</si>
  <si>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</si>
  <si>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</si>
  <si>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</si>
  <si>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</si>
  <si>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</si>
  <si>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</si>
  <si>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</si>
  <si>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</si>
  <si>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</si>
  <si>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</si>
  <si>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</si>
  <si>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</si>
  <si>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</si>
  <si>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</si>
  <si>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</si>
  <si>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</si>
  <si>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</si>
  <si>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</si>
  <si>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</si>
  <si>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</si>
  <si>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</si>
  <si>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</si>
  <si>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</si>
  <si>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</si>
  <si>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</si>
  <si>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</si>
  <si>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</si>
  <si>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</si>
  <si>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</si>
  <si>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</si>
  <si>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</si>
  <si>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</si>
  <si>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</si>
  <si>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</si>
  <si>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</si>
  <si>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</si>
  <si>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</si>
  <si>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</si>
  <si>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</si>
  <si>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</si>
  <si>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</si>
  <si>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</si>
  <si>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</si>
  <si>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</si>
  <si>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</si>
  <si>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</si>
  <si>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</si>
  <si>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</si>
  <si>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20210611a</t>
  </si>
  <si>
    <t>Všebořice - Rozšíření parkoviště pro OA</t>
  </si>
  <si>
    <t>STA</t>
  </si>
  <si>
    <t>1</t>
  </si>
  <si>
    <t>{746a39f6-6f75-4987-a5b1-a9f7a61d3c31}</t>
  </si>
  <si>
    <t>2</t>
  </si>
  <si>
    <t>KRYCÍ LIST SOUPISU PRACÍ</t>
  </si>
  <si>
    <t>Objekt:</t>
  </si>
  <si>
    <t>20210611a - Všebořice - Rozšíření parkoviště pro OA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</si>
  <si>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</si>
  <si>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</si>
  <si>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</si>
  <si>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</si>
  <si>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</si>
  <si>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</si>
  <si>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</si>
  <si>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</si>
  <si>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</si>
  <si>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</si>
  <si>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</si>
  <si>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</si>
  <si>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</si>
  <si>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</si>
  <si>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</si>
  <si>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</si>
  <si>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</si>
  <si>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</si>
  <si>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</si>
  <si>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</si>
  <si>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</si>
  <si>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</si>
  <si>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</si>
  <si>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</si>
  <si>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</si>
  <si>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</si>
  <si>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</si>
  <si>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</si>
  <si>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</si>
  <si>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</si>
  <si>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</si>
  <si>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</si>
  <si>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</si>
  <si>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</si>
  <si>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</si>
  <si>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</si>
  <si>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</si>
  <si>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113154263</t>
  </si>
  <si>
    <t>Frézování živičného krytu tl 50 mm pruh š 2 m pl do 1000 m2 s překážkami v trase</t>
  </si>
  <si>
    <t>m2</t>
  </si>
  <si>
    <t>4</t>
  </si>
  <si>
    <t>-283398537</t>
  </si>
  <si>
    <t>VV</t>
  </si>
  <si>
    <t>700</t>
  </si>
  <si>
    <t>Součet</t>
  </si>
  <si>
    <t>113201112</t>
  </si>
  <si>
    <t>Vytrhání obrub silničních ležatých</t>
  </si>
  <si>
    <t>m</t>
  </si>
  <si>
    <t>174404175</t>
  </si>
  <si>
    <t>20,5+11,5+21,8</t>
  </si>
  <si>
    <t>3</t>
  </si>
  <si>
    <t>121151113</t>
  </si>
  <si>
    <t>Sejmutí ornice plochy do 500 m2 tl vrstvy do 200 mm strojně</t>
  </si>
  <si>
    <t>2061303123</t>
  </si>
  <si>
    <t>507,32</t>
  </si>
  <si>
    <t>122452204</t>
  </si>
  <si>
    <t>Odkopávky a prokopávky nezapažené pro silnice a dálnice v hornině třídy těžitelnosti II objem do 500 m3 strojně</t>
  </si>
  <si>
    <t>m3</t>
  </si>
  <si>
    <t>-1575014961</t>
  </si>
  <si>
    <t>(73,8+12,1+19,7+18)*0,35</t>
  </si>
  <si>
    <t>10,14*23,63</t>
  </si>
  <si>
    <t>5</t>
  </si>
  <si>
    <t>129911121</t>
  </si>
  <si>
    <t>Bourání zdiva z betonu prostého neprokládaného v odkopávkách nebo prokopávkách ručně</t>
  </si>
  <si>
    <t>-963303273</t>
  </si>
  <si>
    <t>1,5</t>
  </si>
  <si>
    <t>6</t>
  </si>
  <si>
    <t>162651132</t>
  </si>
  <si>
    <t>Vodorovné přemístění do 5000 m výkopku/sypaniny z horniny třídy těžitelnosti II, skupiny 4 a 5</t>
  </si>
  <si>
    <t>-1867308979</t>
  </si>
  <si>
    <t>"vytěžená zenina"282,868</t>
  </si>
  <si>
    <t>"přebytečná ornice"</t>
  </si>
  <si>
    <t>(507,32*0,1)-(232*0,1)</t>
  </si>
  <si>
    <t>"odpočet zpětného zásypu"</t>
  </si>
  <si>
    <t>-(0,14*100+118*0,08*0,7+0,5*0,8*4+0,4*14)</t>
  </si>
  <si>
    <t>7</t>
  </si>
  <si>
    <t>162651152</t>
  </si>
  <si>
    <t>Vodorovné přemístění do 5000 m výkopku/sypaniny z horniny třídy těžitelnosti III, skupiny 6 a 7</t>
  </si>
  <si>
    <t>1444666519</t>
  </si>
  <si>
    <t>"beton ve výkopišti"1,5</t>
  </si>
  <si>
    <t>8</t>
  </si>
  <si>
    <t>171251201</t>
  </si>
  <si>
    <t>Uložení sypaniny na skládky nebo meziskládky</t>
  </si>
  <si>
    <t>-227190181</t>
  </si>
  <si>
    <t>9</t>
  </si>
  <si>
    <t>171201231</t>
  </si>
  <si>
    <t>Poplatek za uložení zeminy a kamení na recyklační skládce (skládkovné) kód odpadu 17 05 04</t>
  </si>
  <si>
    <t>t</t>
  </si>
  <si>
    <t>-668692765</t>
  </si>
  <si>
    <t>284,092*1,7</t>
  </si>
  <si>
    <t>10</t>
  </si>
  <si>
    <t>174151101</t>
  </si>
  <si>
    <t>Zásyp jam, šachet rýh nebo kolem objektů sypaninou se zhutněním</t>
  </si>
  <si>
    <t>-1216247446</t>
  </si>
  <si>
    <t>0,14*100+118*0,08*0,7+0,5*0,8*4+0,4*14</t>
  </si>
  <si>
    <t>11</t>
  </si>
  <si>
    <t>175111101</t>
  </si>
  <si>
    <t>Obsypání potrubí ručně sypaninou bez prohození, uloženou do 3 m</t>
  </si>
  <si>
    <t>1285500181</t>
  </si>
  <si>
    <t>4*0,45</t>
  </si>
  <si>
    <t>12</t>
  </si>
  <si>
    <t>M</t>
  </si>
  <si>
    <t>58331200</t>
  </si>
  <si>
    <t>štěrkopísek netříděný zásypový</t>
  </si>
  <si>
    <t>-777674472</t>
  </si>
  <si>
    <t>"obsyp potrubí"</t>
  </si>
  <si>
    <t>"odpočet OP potrubí"-4*0,08*0,08*3,14</t>
  </si>
  <si>
    <t>1,72*2 'Přepočtené koeficientem množství</t>
  </si>
  <si>
    <t>13</t>
  </si>
  <si>
    <t>997013861</t>
  </si>
  <si>
    <t>Poplatek za uložení stavebního odpadu na recyklační skládce (skládkovné) z prostého betonu kód odpadu 17 01 01</t>
  </si>
  <si>
    <t>1753284887</t>
  </si>
  <si>
    <t>1,500*2</t>
  </si>
  <si>
    <t>14</t>
  </si>
  <si>
    <t>181351103</t>
  </si>
  <si>
    <t>Rozprostření ornice tl vrstvy do 200 mm pl do 500 m2 v rovině nebo ve svahu do 1:5 strojně</t>
  </si>
  <si>
    <t>1210088077</t>
  </si>
  <si>
    <t>232</t>
  </si>
  <si>
    <t>181411131</t>
  </si>
  <si>
    <t>Založení parkového trávníku výsevem plochy do 1000 m2 v rovině a ve svahu do 1:5</t>
  </si>
  <si>
    <t>-1546327268</t>
  </si>
  <si>
    <t>16</t>
  </si>
  <si>
    <t>00572410</t>
  </si>
  <si>
    <t>osivo směs travní parková</t>
  </si>
  <si>
    <t>kg</t>
  </si>
  <si>
    <t>-814633685</t>
  </si>
  <si>
    <t>232*0,02 'Přepočtené koeficientem množství</t>
  </si>
  <si>
    <t>17</t>
  </si>
  <si>
    <t>181951113</t>
  </si>
  <si>
    <t>Úprava pláně v hornině třídy těžitelnosti II, skupiny 4 a 5 bez zhutnění strojně</t>
  </si>
  <si>
    <t>-1740325835</t>
  </si>
  <si>
    <t>73,8+12,1+19,7+18+337,6</t>
  </si>
  <si>
    <t>Zakládání</t>
  </si>
  <si>
    <t>18</t>
  </si>
  <si>
    <t>233211115</t>
  </si>
  <si>
    <t>Zemní vrut pro dopravní značky D 76 mm dl 800 mm</t>
  </si>
  <si>
    <t>kus</t>
  </si>
  <si>
    <t>445449665</t>
  </si>
  <si>
    <t>Vodorovné konstrukce</t>
  </si>
  <si>
    <t>19</t>
  </si>
  <si>
    <t>451573111</t>
  </si>
  <si>
    <t>Lože pod potrubí otevřený výkop ze štěrkopísku</t>
  </si>
  <si>
    <t>126298682</t>
  </si>
  <si>
    <t>4*0,1</t>
  </si>
  <si>
    <t>Komunikace pozemní</t>
  </si>
  <si>
    <t>20</t>
  </si>
  <si>
    <t>564861111</t>
  </si>
  <si>
    <t>Podklad ze štěrkodrtě ŠD tl 200 mm</t>
  </si>
  <si>
    <t>1230104133</t>
  </si>
  <si>
    <t>564911411</t>
  </si>
  <si>
    <t>Podklad z asfaltového recyklátu tl 50 mm</t>
  </si>
  <si>
    <t>-2075747959</t>
  </si>
  <si>
    <t>73,8+12,1+19,7+18+140,9</t>
  </si>
  <si>
    <t>22</t>
  </si>
  <si>
    <t>577144211</t>
  </si>
  <si>
    <t>Asfaltový beton vrstva obrusná ACO 11 (ABS) tř. II tl 50 mm š do 3 m z nemodifikovaného asfaltu</t>
  </si>
  <si>
    <t>822582807</t>
  </si>
  <si>
    <t>73,8+12,1+19,7+18+140,9+700</t>
  </si>
  <si>
    <t>23</t>
  </si>
  <si>
    <t>596412212</t>
  </si>
  <si>
    <t>Kladení dlažby z vegetačních tvárnic pozemních komunikací tl 80 mm do 300 m2</t>
  </si>
  <si>
    <t>1720060017</t>
  </si>
  <si>
    <t>180,2</t>
  </si>
  <si>
    <t>24</t>
  </si>
  <si>
    <t>BTB.21201</t>
  </si>
  <si>
    <t>dlažba vegetační  60x40x8cm</t>
  </si>
  <si>
    <t>2108721201</t>
  </si>
  <si>
    <t>180,2*4*1,02</t>
  </si>
  <si>
    <t>735,216*1,02 'Přepočtené koeficientem množství</t>
  </si>
  <si>
    <t>25</t>
  </si>
  <si>
    <t>58343810</t>
  </si>
  <si>
    <t>kamenivo drcené hrubé frakce 4/8</t>
  </si>
  <si>
    <t>1753987142</t>
  </si>
  <si>
    <t>"vyplnění vegetačních dlaždic"</t>
  </si>
  <si>
    <t>180,2*0,35*0,08</t>
  </si>
  <si>
    <t>5,046*1,8 'Přepočtené koeficientem množství</t>
  </si>
  <si>
    <t>Trubní vedení</t>
  </si>
  <si>
    <t>26</t>
  </si>
  <si>
    <t>871315221</t>
  </si>
  <si>
    <t>Kanalizační potrubí z tvrdého PVC jednovrstvé tuhost třídy SN8 DN 160</t>
  </si>
  <si>
    <t>-22449430</t>
  </si>
  <si>
    <t>27</t>
  </si>
  <si>
    <t>895941311</t>
  </si>
  <si>
    <t>Zřízení vpusti kanalizační uliční z betonových dílců typ UVB-50</t>
  </si>
  <si>
    <t>1332501742</t>
  </si>
  <si>
    <t>28</t>
  </si>
  <si>
    <t>59223858</t>
  </si>
  <si>
    <t>skruž pro uliční vpusť horní betonová 450x570x50mm</t>
  </si>
  <si>
    <t>-1590039514</t>
  </si>
  <si>
    <t>29</t>
  </si>
  <si>
    <t>59223860</t>
  </si>
  <si>
    <t>skruž pro uliční vpusť středová betonová 450x195x50mm</t>
  </si>
  <si>
    <t>484401806</t>
  </si>
  <si>
    <t>30</t>
  </si>
  <si>
    <t>59223854</t>
  </si>
  <si>
    <t>skruž pro uliční vpusť s výtokovým otvorem PVC betonová 450x350x50mm</t>
  </si>
  <si>
    <t>-1410591234</t>
  </si>
  <si>
    <t>31</t>
  </si>
  <si>
    <t>59223864</t>
  </si>
  <si>
    <t>prstenec pro uliční vpusť vyrovnávací betonový 390x60x130mm</t>
  </si>
  <si>
    <t>-1642449889</t>
  </si>
  <si>
    <t>32</t>
  </si>
  <si>
    <t>899203112</t>
  </si>
  <si>
    <t>Osazení mříží litinových včetně rámů a košů na bahno pro třídu zatížení B125, C250</t>
  </si>
  <si>
    <t>-2094844601</t>
  </si>
  <si>
    <t>33</t>
  </si>
  <si>
    <t>55242320</t>
  </si>
  <si>
    <t>mříž vtoková litinová plochá 500x500mm</t>
  </si>
  <si>
    <t>-1392918426</t>
  </si>
  <si>
    <t>34</t>
  </si>
  <si>
    <t>KSI.ULL</t>
  </si>
  <si>
    <t>koš kalový pod kruhovou mříž - lehký</t>
  </si>
  <si>
    <t>-1712722289</t>
  </si>
  <si>
    <t>35</t>
  </si>
  <si>
    <t>899331111</t>
  </si>
  <si>
    <t>Výšková úprava uličního vstupu nebo vpusti do 200 mm zvýšením poklopu</t>
  </si>
  <si>
    <t>-1812319594</t>
  </si>
  <si>
    <t>Ostatní konstrukce a práce, bourání</t>
  </si>
  <si>
    <t>36</t>
  </si>
  <si>
    <t>914111111</t>
  </si>
  <si>
    <t>Montáž svislé dopravní značky do velikosti 1 m2 objímkami na sloupek nebo konzolu</t>
  </si>
  <si>
    <t>352465691</t>
  </si>
  <si>
    <t>37</t>
  </si>
  <si>
    <t>40445615</t>
  </si>
  <si>
    <t>značky upravující přednost P6 700mm</t>
  </si>
  <si>
    <t>-1385369657</t>
  </si>
  <si>
    <t>38</t>
  </si>
  <si>
    <t>40445257</t>
  </si>
  <si>
    <t>svorka upínací na sloupek D 70mm</t>
  </si>
  <si>
    <t>1148146082</t>
  </si>
  <si>
    <t>39</t>
  </si>
  <si>
    <t>40445254</t>
  </si>
  <si>
    <t>víčko plastové na sloupek D 70mm</t>
  </si>
  <si>
    <t>-573645717</t>
  </si>
  <si>
    <t>40</t>
  </si>
  <si>
    <t>40445230</t>
  </si>
  <si>
    <t>sloupek pro dopravní značku Zn D 70mm v 3,5m</t>
  </si>
  <si>
    <t>771646069</t>
  </si>
  <si>
    <t>41</t>
  </si>
  <si>
    <t>915211112</t>
  </si>
  <si>
    <t>Vodorovné dopravní značení dělící čáry souvislé š 125 mm retroreflexní bílý plast</t>
  </si>
  <si>
    <t>-807635389</t>
  </si>
  <si>
    <t>52*5</t>
  </si>
  <si>
    <t>42</t>
  </si>
  <si>
    <t>915231116</t>
  </si>
  <si>
    <t>Vodorovné dopravní značení přechody pro chodce, šipky, symboly retroreflexní žlutý plast</t>
  </si>
  <si>
    <t>-1614680765</t>
  </si>
  <si>
    <t>43</t>
  </si>
  <si>
    <t>916131213</t>
  </si>
  <si>
    <t>Osazení silničního obrubníku betonového stojatého s boční opěrou do lože z betonu prostého</t>
  </si>
  <si>
    <t>358550620</t>
  </si>
  <si>
    <t>"silniční rovný"100</t>
  </si>
  <si>
    <t>"nájezdový"60</t>
  </si>
  <si>
    <t>"náběhový"2</t>
  </si>
  <si>
    <t>"oblouk"0,8</t>
  </si>
  <si>
    <t>44</t>
  </si>
  <si>
    <t>59217031</t>
  </si>
  <si>
    <t>obrubník betonový silniční 1000x150x250mm</t>
  </si>
  <si>
    <t>2046863162</t>
  </si>
  <si>
    <t>100*1,01</t>
  </si>
  <si>
    <t>101*1,02 'Přepočtené koeficientem množství</t>
  </si>
  <si>
    <t>45</t>
  </si>
  <si>
    <t>59217029</t>
  </si>
  <si>
    <t>obrubník betonový silniční nájezdový 1000x150x150mm</t>
  </si>
  <si>
    <t>-834439004</t>
  </si>
  <si>
    <t>60*1,01</t>
  </si>
  <si>
    <t>60,6*1,02 'Přepočtené koeficientem množství</t>
  </si>
  <si>
    <t>46</t>
  </si>
  <si>
    <t>59217030</t>
  </si>
  <si>
    <t>obrubník betonový silniční přechodový 1000x150x150-250mm</t>
  </si>
  <si>
    <t>-632774002</t>
  </si>
  <si>
    <t>2*1,01</t>
  </si>
  <si>
    <t>2,02*1,02 'Přepočtené koeficientem množství</t>
  </si>
  <si>
    <t>47</t>
  </si>
  <si>
    <t>CSB.0019984.URS</t>
  </si>
  <si>
    <t>Obrubník KO oblouk  R1</t>
  </si>
  <si>
    <t>221273640</t>
  </si>
  <si>
    <t>1*1,01</t>
  </si>
  <si>
    <t>1,01*1,02 'Přepočtené koeficientem množství</t>
  </si>
  <si>
    <t>48</t>
  </si>
  <si>
    <t>916991121</t>
  </si>
  <si>
    <t>Lože pod obrubníky, krajníky nebo obruby z dlažebních kostek z betonu prostého</t>
  </si>
  <si>
    <t>-1744951143</t>
  </si>
  <si>
    <t>Mezisoučet</t>
  </si>
  <si>
    <t>162,8*0,3*0,15</t>
  </si>
  <si>
    <t>49</t>
  </si>
  <si>
    <t>919124121</t>
  </si>
  <si>
    <t>Dilatační spáry vkládané v cementobetonovém krytu s vyplněním spár asfaltovou zálivkou</t>
  </si>
  <si>
    <t>1967686144</t>
  </si>
  <si>
    <t>20,5+11,5+21,8+7+9,5+7</t>
  </si>
  <si>
    <t>50</t>
  </si>
  <si>
    <t>919726123</t>
  </si>
  <si>
    <t>Geotextilie netkaná pro ochranu, separaci nebo filtraci měrná hmotnost přes 300 do 500 g/m2 včetně dodání hydrofobní textílie -ochrana proti ropným látkám</t>
  </si>
  <si>
    <t>39582714</t>
  </si>
  <si>
    <t>"pod vegetační tvárnice"180,2</t>
  </si>
  <si>
    <t>51</t>
  </si>
  <si>
    <t>919735116</t>
  </si>
  <si>
    <t>Řezání stávajícího živičného krytu hl do 300 mm</t>
  </si>
  <si>
    <t>-1150508549</t>
  </si>
  <si>
    <t>52</t>
  </si>
  <si>
    <t>977151124</t>
  </si>
  <si>
    <t>Jádrové vrty diamantovými korunkami do D 180 mm do stavebních materiálů</t>
  </si>
  <si>
    <t>874324052</t>
  </si>
  <si>
    <t>"pro napojení kanalizačního potrubí - 1 ks"0,15</t>
  </si>
  <si>
    <t>997</t>
  </si>
  <si>
    <t>Přesun sutě</t>
  </si>
  <si>
    <t>53</t>
  </si>
  <si>
    <t>997221561</t>
  </si>
  <si>
    <t>Vodorovná doprava suti z kusových materiálů do 1 km</t>
  </si>
  <si>
    <t>605059924</t>
  </si>
  <si>
    <t>"živice"80,5</t>
  </si>
  <si>
    <t>"obruby, beton"15,602</t>
  </si>
  <si>
    <t>54</t>
  </si>
  <si>
    <t>997221569</t>
  </si>
  <si>
    <t>Příplatek ZKD 1 km u vodorovné dopravy suti z kusových materiálů</t>
  </si>
  <si>
    <t>-1617744163</t>
  </si>
  <si>
    <t>96,102*4</t>
  </si>
  <si>
    <t>55</t>
  </si>
  <si>
    <t>997221611</t>
  </si>
  <si>
    <t>Nakládání suti na dopravní prostředky pro vodorovnou dopravu</t>
  </si>
  <si>
    <t>667489628</t>
  </si>
  <si>
    <t>56</t>
  </si>
  <si>
    <t>997221861</t>
  </si>
  <si>
    <t>Poplatek za uložení stavebního odpadu na recyklační skládce (skládkovné) z prostého betonu pod kódem 17 01 01</t>
  </si>
  <si>
    <t>-455865424</t>
  </si>
  <si>
    <t>57</t>
  </si>
  <si>
    <t>997221875</t>
  </si>
  <si>
    <t>Poplatek za uložení stavebního odpadu na recyklační skládce (skládkovné) asfaltového bez obsahu dehtu zatříděného do Katalogu odpadů pod kódem 17 03 02</t>
  </si>
  <si>
    <t>-2025735546</t>
  </si>
  <si>
    <t>998</t>
  </si>
  <si>
    <t>Přesun hmot</t>
  </si>
  <si>
    <t>58</t>
  </si>
  <si>
    <t>998223011</t>
  </si>
  <si>
    <t>Přesun hmot pro pozemní komunikace s krytem dlážděným</t>
  </si>
  <si>
    <t>1978035062</t>
  </si>
  <si>
    <t>VRN</t>
  </si>
  <si>
    <t>Vedlejší rozpočtové náklady</t>
  </si>
  <si>
    <t>VRN1</t>
  </si>
  <si>
    <t>Průzkumné, geodetické a projektové práce</t>
  </si>
  <si>
    <t>59</t>
  </si>
  <si>
    <t>011002000</t>
  </si>
  <si>
    <t>Průzkumné práce - vytýčení inženýrských sítí</t>
  </si>
  <si>
    <t>Kč</t>
  </si>
  <si>
    <t>1024</t>
  </si>
  <si>
    <t>-569134861</t>
  </si>
  <si>
    <t>60</t>
  </si>
  <si>
    <t>012103000</t>
  </si>
  <si>
    <t>Geodetické práce před výstavbou</t>
  </si>
  <si>
    <t>743610221</t>
  </si>
  <si>
    <t>61</t>
  </si>
  <si>
    <t>012203000</t>
  </si>
  <si>
    <t>Geodetické práce při provádění stavby</t>
  </si>
  <si>
    <t>1676474311</t>
  </si>
  <si>
    <t>62</t>
  </si>
  <si>
    <t>012303000</t>
  </si>
  <si>
    <t>Geodetické práce po výstavbě</t>
  </si>
  <si>
    <t>1165963046</t>
  </si>
  <si>
    <t>63</t>
  </si>
  <si>
    <t>013254000</t>
  </si>
  <si>
    <t>Dokumentace skutečného provedení stavby</t>
  </si>
  <si>
    <t>1758864121</t>
  </si>
  <si>
    <t>VRN3</t>
  </si>
  <si>
    <t>Zařízení staveniště</t>
  </si>
  <si>
    <t>64</t>
  </si>
  <si>
    <t>030001000</t>
  </si>
  <si>
    <t>95937224</t>
  </si>
  <si>
    <t>65</t>
  </si>
  <si>
    <t>034103000</t>
  </si>
  <si>
    <t>Oplocení staveniště</t>
  </si>
  <si>
    <t>-689571800</t>
  </si>
  <si>
    <t>VRN4</t>
  </si>
  <si>
    <t>Inženýrská činnost</t>
  </si>
  <si>
    <t>66</t>
  </si>
  <si>
    <t>043002000</t>
  </si>
  <si>
    <t>Zkoušky hutnící</t>
  </si>
  <si>
    <t>821105594</t>
  </si>
  <si>
    <t>67</t>
  </si>
  <si>
    <t>049002000</t>
  </si>
  <si>
    <t>Ostatní inženýrská činnost</t>
  </si>
  <si>
    <t>-659477601</t>
  </si>
  <si>
    <t>VRN7</t>
  </si>
  <si>
    <t>Provozní vlivy</t>
  </si>
  <si>
    <t>68</t>
  </si>
  <si>
    <t>072103011</t>
  </si>
  <si>
    <t xml:space="preserve">Zajištění DIO </t>
  </si>
  <si>
    <t>962361600</t>
  </si>
  <si>
    <t>CS ÚRS 2022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</si>
</sst>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3">
      <selection activeCell="AI37" sqref="AI3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" customHeight="1">
      <c r="AR2" s="190" t="s">
        <v>5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7" t="s">
        <v>6</v>
      </c>
      <c r="BT2" s="17" t="s">
        <v>7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ht="12" customHeight="1">
      <c r="B5" s="20"/>
      <c r="D5" s="23" t="s">
        <v>12</v>
      </c>
      <c r="K5" s="175" t="s">
        <v>13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R5" s="20"/>
      <c r="BS5" s="17" t="s">
        <v>6</v>
      </c>
    </row>
    <row r="6" spans="2:71" ht="36.9" customHeight="1">
      <c r="B6" s="20"/>
      <c r="D6" s="25" t="s">
        <v>14</v>
      </c>
      <c r="K6" s="177" t="s">
        <v>15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R6" s="20"/>
      <c r="BS6" s="17" t="s">
        <v>6</v>
      </c>
    </row>
    <row r="7" spans="2:7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2:71" ht="12" customHeight="1">
      <c r="B8" s="20"/>
      <c r="D8" s="26" t="s">
        <v>18</v>
      </c>
      <c r="K8" s="24" t="s">
        <v>19</v>
      </c>
      <c r="AK8" s="26" t="s">
        <v>20</v>
      </c>
      <c r="AN8" s="174">
        <v>44831</v>
      </c>
      <c r="AR8" s="20"/>
      <c r="BS8" s="17" t="s">
        <v>6</v>
      </c>
    </row>
    <row r="9" spans="2:71" ht="14.4" customHeight="1">
      <c r="B9" s="20"/>
      <c r="AR9" s="20"/>
      <c r="BS9" s="17" t="s">
        <v>6</v>
      </c>
    </row>
    <row r="10" spans="2:71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2:71" ht="18.45" customHeight="1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2:71" ht="6.9" customHeight="1">
      <c r="B12" s="20"/>
      <c r="AR12" s="20"/>
      <c r="BS12" s="17" t="s">
        <v>6</v>
      </c>
    </row>
    <row r="13" spans="2:71" ht="12" customHeight="1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2:71" ht="13.2">
      <c r="B14" s="20"/>
      <c r="E14" s="24" t="s">
        <v>26</v>
      </c>
      <c r="AK14" s="26" t="s">
        <v>24</v>
      </c>
      <c r="AN14" s="24" t="s">
        <v>1</v>
      </c>
      <c r="AR14" s="20"/>
      <c r="BS14" s="17" t="s">
        <v>6</v>
      </c>
    </row>
    <row r="15" spans="2:71" ht="6.9" customHeight="1">
      <c r="B15" s="20"/>
      <c r="AR15" s="20"/>
      <c r="BS15" s="17" t="s">
        <v>3</v>
      </c>
    </row>
    <row r="16" spans="2:71" ht="12" customHeight="1">
      <c r="B16" s="20"/>
      <c r="D16" s="26" t="s">
        <v>27</v>
      </c>
      <c r="AK16" s="26" t="s">
        <v>22</v>
      </c>
      <c r="AN16" s="24" t="s">
        <v>1</v>
      </c>
      <c r="AR16" s="20"/>
      <c r="BS16" s="17" t="s">
        <v>3</v>
      </c>
    </row>
    <row r="17" spans="2:71" ht="18.45" customHeight="1">
      <c r="B17" s="20"/>
      <c r="E17" s="24" t="s">
        <v>28</v>
      </c>
      <c r="AK17" s="26" t="s">
        <v>24</v>
      </c>
      <c r="AN17" s="24" t="s">
        <v>1</v>
      </c>
      <c r="AR17" s="20"/>
      <c r="BS17" s="17" t="s">
        <v>29</v>
      </c>
    </row>
    <row r="18" spans="2:71" ht="6.9" customHeight="1">
      <c r="B18" s="20"/>
      <c r="AR18" s="20"/>
      <c r="BS18" s="17" t="s">
        <v>6</v>
      </c>
    </row>
    <row r="19" spans="2:71" ht="12" customHeight="1">
      <c r="B19" s="20"/>
      <c r="D19" s="26" t="s">
        <v>30</v>
      </c>
      <c r="AK19" s="26" t="s">
        <v>22</v>
      </c>
      <c r="AN19" s="24" t="s">
        <v>1</v>
      </c>
      <c r="AR19" s="20"/>
      <c r="BS19" s="17" t="s">
        <v>6</v>
      </c>
    </row>
    <row r="20" spans="2:71" ht="18.45" customHeight="1">
      <c r="B20" s="20"/>
      <c r="E20" s="24" t="s">
        <v>26</v>
      </c>
      <c r="AK20" s="26" t="s">
        <v>24</v>
      </c>
      <c r="AN20" s="24" t="s">
        <v>1</v>
      </c>
      <c r="AR20" s="20"/>
      <c r="BS20" s="17" t="s">
        <v>29</v>
      </c>
    </row>
    <row r="21" spans="2:44" ht="6.9" customHeight="1">
      <c r="B21" s="20"/>
      <c r="AR21" s="20"/>
    </row>
    <row r="22" spans="2:44" ht="12" customHeight="1">
      <c r="B22" s="20"/>
      <c r="D22" s="26" t="s">
        <v>31</v>
      </c>
      <c r="AR22" s="20"/>
    </row>
    <row r="23" spans="2:44" ht="16.5" customHeight="1">
      <c r="B23" s="20"/>
      <c r="E23" s="178" t="s">
        <v>1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R23" s="20"/>
    </row>
    <row r="24" spans="2:44" ht="6.9" customHeight="1">
      <c r="B24" s="20"/>
      <c r="AR24" s="20"/>
    </row>
    <row r="25" spans="2:44" ht="6.9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44" s="1" customFormat="1" ht="25.95" customHeight="1">
      <c r="B26" s="29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79">
        <f>ROUND(AG94,2)</f>
        <v>0</v>
      </c>
      <c r="AL26" s="180"/>
      <c r="AM26" s="180"/>
      <c r="AN26" s="180"/>
      <c r="AO26" s="180"/>
      <c r="AR26" s="29"/>
    </row>
    <row r="27" spans="2:44" s="1" customFormat="1" ht="6.9" customHeight="1">
      <c r="B27" s="29"/>
      <c r="AR27" s="29"/>
    </row>
    <row r="28" spans="2:44" s="1" customFormat="1" ht="13.2">
      <c r="B28" s="29"/>
      <c r="L28" s="181" t="s">
        <v>33</v>
      </c>
      <c r="M28" s="181"/>
      <c r="N28" s="181"/>
      <c r="O28" s="181"/>
      <c r="P28" s="181"/>
      <c r="W28" s="181" t="s">
        <v>34</v>
      </c>
      <c r="X28" s="181"/>
      <c r="Y28" s="181"/>
      <c r="Z28" s="181"/>
      <c r="AA28" s="181"/>
      <c r="AB28" s="181"/>
      <c r="AC28" s="181"/>
      <c r="AD28" s="181"/>
      <c r="AE28" s="181"/>
      <c r="AK28" s="181" t="s">
        <v>35</v>
      </c>
      <c r="AL28" s="181"/>
      <c r="AM28" s="181"/>
      <c r="AN28" s="181"/>
      <c r="AO28" s="181"/>
      <c r="AR28" s="29"/>
    </row>
    <row r="29" spans="2:44" s="2" customFormat="1" ht="14.4" customHeight="1">
      <c r="B29" s="33"/>
      <c r="D29" s="26" t="s">
        <v>36</v>
      </c>
      <c r="F29" s="26" t="s">
        <v>37</v>
      </c>
      <c r="L29" s="184">
        <v>0.21</v>
      </c>
      <c r="M29" s="183"/>
      <c r="N29" s="183"/>
      <c r="O29" s="183"/>
      <c r="P29" s="183"/>
      <c r="W29" s="182">
        <f>ROUND(AZ94,2)</f>
        <v>0</v>
      </c>
      <c r="X29" s="183"/>
      <c r="Y29" s="183"/>
      <c r="Z29" s="183"/>
      <c r="AA29" s="183"/>
      <c r="AB29" s="183"/>
      <c r="AC29" s="183"/>
      <c r="AD29" s="183"/>
      <c r="AE29" s="183"/>
      <c r="AK29" s="182">
        <f>ROUND(AV94,2)</f>
        <v>0</v>
      </c>
      <c r="AL29" s="183"/>
      <c r="AM29" s="183"/>
      <c r="AN29" s="183"/>
      <c r="AO29" s="183"/>
      <c r="AR29" s="33"/>
    </row>
    <row r="30" spans="2:44" s="2" customFormat="1" ht="14.4" customHeight="1">
      <c r="B30" s="33"/>
      <c r="F30" s="26" t="s">
        <v>38</v>
      </c>
      <c r="L30" s="184">
        <v>0.15</v>
      </c>
      <c r="M30" s="183"/>
      <c r="N30" s="183"/>
      <c r="O30" s="183"/>
      <c r="P30" s="183"/>
      <c r="W30" s="182">
        <f>ROUND(BA94,2)</f>
        <v>0</v>
      </c>
      <c r="X30" s="183"/>
      <c r="Y30" s="183"/>
      <c r="Z30" s="183"/>
      <c r="AA30" s="183"/>
      <c r="AB30" s="183"/>
      <c r="AC30" s="183"/>
      <c r="AD30" s="183"/>
      <c r="AE30" s="183"/>
      <c r="AK30" s="182">
        <f>ROUND(AW94,2)</f>
        <v>0</v>
      </c>
      <c r="AL30" s="183"/>
      <c r="AM30" s="183"/>
      <c r="AN30" s="183"/>
      <c r="AO30" s="183"/>
      <c r="AR30" s="33"/>
    </row>
    <row r="31" spans="2:44" s="2" customFormat="1" ht="14.4" customHeight="1" hidden="1">
      <c r="B31" s="33"/>
      <c r="F31" s="26" t="s">
        <v>39</v>
      </c>
      <c r="L31" s="184">
        <v>0.21</v>
      </c>
      <c r="M31" s="183"/>
      <c r="N31" s="183"/>
      <c r="O31" s="183"/>
      <c r="P31" s="183"/>
      <c r="W31" s="182">
        <f>ROUND(BB94,2)</f>
        <v>0</v>
      </c>
      <c r="X31" s="183"/>
      <c r="Y31" s="183"/>
      <c r="Z31" s="183"/>
      <c r="AA31" s="183"/>
      <c r="AB31" s="183"/>
      <c r="AC31" s="183"/>
      <c r="AD31" s="183"/>
      <c r="AE31" s="183"/>
      <c r="AK31" s="182">
        <v>0</v>
      </c>
      <c r="AL31" s="183"/>
      <c r="AM31" s="183"/>
      <c r="AN31" s="183"/>
      <c r="AO31" s="183"/>
      <c r="AR31" s="33"/>
    </row>
    <row r="32" spans="2:44" s="2" customFormat="1" ht="14.4" customHeight="1" hidden="1">
      <c r="B32" s="33"/>
      <c r="F32" s="26" t="s">
        <v>40</v>
      </c>
      <c r="L32" s="184">
        <v>0.15</v>
      </c>
      <c r="M32" s="183"/>
      <c r="N32" s="183"/>
      <c r="O32" s="183"/>
      <c r="P32" s="183"/>
      <c r="W32" s="182">
        <f>ROUND(BC94,2)</f>
        <v>0</v>
      </c>
      <c r="X32" s="183"/>
      <c r="Y32" s="183"/>
      <c r="Z32" s="183"/>
      <c r="AA32" s="183"/>
      <c r="AB32" s="183"/>
      <c r="AC32" s="183"/>
      <c r="AD32" s="183"/>
      <c r="AE32" s="183"/>
      <c r="AK32" s="182">
        <v>0</v>
      </c>
      <c r="AL32" s="183"/>
      <c r="AM32" s="183"/>
      <c r="AN32" s="183"/>
      <c r="AO32" s="183"/>
      <c r="AR32" s="33"/>
    </row>
    <row r="33" spans="2:44" s="2" customFormat="1" ht="14.4" customHeight="1" hidden="1">
      <c r="B33" s="33"/>
      <c r="F33" s="26" t="s">
        <v>41</v>
      </c>
      <c r="L33" s="184">
        <v>0</v>
      </c>
      <c r="M33" s="183"/>
      <c r="N33" s="183"/>
      <c r="O33" s="183"/>
      <c r="P33" s="183"/>
      <c r="W33" s="182">
        <f>ROUND(BD94,2)</f>
        <v>0</v>
      </c>
      <c r="X33" s="183"/>
      <c r="Y33" s="183"/>
      <c r="Z33" s="183"/>
      <c r="AA33" s="183"/>
      <c r="AB33" s="183"/>
      <c r="AC33" s="183"/>
      <c r="AD33" s="183"/>
      <c r="AE33" s="183"/>
      <c r="AK33" s="182">
        <v>0</v>
      </c>
      <c r="AL33" s="183"/>
      <c r="AM33" s="183"/>
      <c r="AN33" s="183"/>
      <c r="AO33" s="183"/>
      <c r="AR33" s="33"/>
    </row>
    <row r="34" spans="2:44" s="1" customFormat="1" ht="6.9" customHeight="1">
      <c r="B34" s="29"/>
      <c r="AR34" s="29"/>
    </row>
    <row r="35" spans="2:44" s="1" customFormat="1" ht="25.95" customHeight="1">
      <c r="B35" s="29"/>
      <c r="C35" s="34"/>
      <c r="D35" s="3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43</v>
      </c>
      <c r="U35" s="36"/>
      <c r="V35" s="36"/>
      <c r="W35" s="36"/>
      <c r="X35" s="205" t="s">
        <v>44</v>
      </c>
      <c r="Y35" s="206"/>
      <c r="Z35" s="206"/>
      <c r="AA35" s="206"/>
      <c r="AB35" s="206"/>
      <c r="AC35" s="36"/>
      <c r="AD35" s="36"/>
      <c r="AE35" s="36"/>
      <c r="AF35" s="36"/>
      <c r="AG35" s="36"/>
      <c r="AH35" s="36"/>
      <c r="AI35" s="36"/>
      <c r="AJ35" s="36"/>
      <c r="AK35" s="207">
        <f>SUM(AK26:AK33)</f>
        <v>0</v>
      </c>
      <c r="AL35" s="206"/>
      <c r="AM35" s="206"/>
      <c r="AN35" s="206"/>
      <c r="AO35" s="208"/>
      <c r="AP35" s="34"/>
      <c r="AQ35" s="34"/>
      <c r="AR35" s="29"/>
    </row>
    <row r="36" spans="2:44" s="1" customFormat="1" ht="6.9" customHeight="1">
      <c r="B36" s="29"/>
      <c r="AR36" s="29"/>
    </row>
    <row r="37" spans="2:44" s="1" customFormat="1" ht="14.4" customHeight="1">
      <c r="B37" s="29"/>
      <c r="AR37" s="29"/>
    </row>
    <row r="38" spans="2:44" ht="14.4" customHeight="1">
      <c r="B38" s="20"/>
      <c r="AR38" s="20"/>
    </row>
    <row r="39" spans="2:44" ht="14.4" customHeight="1">
      <c r="B39" s="20"/>
      <c r="AR39" s="20"/>
    </row>
    <row r="40" spans="2:44" ht="14.4" customHeight="1">
      <c r="B40" s="20"/>
      <c r="AR40" s="20"/>
    </row>
    <row r="41" spans="2:44" ht="14.4" customHeight="1">
      <c r="B41" s="20"/>
      <c r="AR41" s="20"/>
    </row>
    <row r="42" spans="2:44" ht="14.4" customHeight="1">
      <c r="B42" s="20"/>
      <c r="AR42" s="20"/>
    </row>
    <row r="43" spans="2:44" ht="14.4" customHeight="1">
      <c r="B43" s="20"/>
      <c r="AR43" s="20"/>
    </row>
    <row r="44" spans="2:44" ht="14.4" customHeight="1">
      <c r="B44" s="20"/>
      <c r="AR44" s="20"/>
    </row>
    <row r="45" spans="2:44" ht="14.4" customHeight="1">
      <c r="B45" s="20"/>
      <c r="AR45" s="20"/>
    </row>
    <row r="46" spans="2:44" ht="14.4" customHeight="1">
      <c r="B46" s="20"/>
      <c r="AR46" s="20"/>
    </row>
    <row r="47" spans="2:44" ht="14.4" customHeight="1">
      <c r="B47" s="20"/>
      <c r="AR47" s="20"/>
    </row>
    <row r="48" spans="2:44" ht="14.4" customHeight="1">
      <c r="B48" s="20"/>
      <c r="AR48" s="20"/>
    </row>
    <row r="49" spans="2:44" s="1" customFormat="1" ht="14.4" customHeight="1">
      <c r="B49" s="29"/>
      <c r="D49" s="38" t="s">
        <v>45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46</v>
      </c>
      <c r="AI49" s="39"/>
      <c r="AJ49" s="39"/>
      <c r="AK49" s="39"/>
      <c r="AL49" s="39"/>
      <c r="AM49" s="39"/>
      <c r="AN49" s="39"/>
      <c r="AO49" s="39"/>
      <c r="AR49" s="29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3.2">
      <c r="B60" s="29"/>
      <c r="D60" s="40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47</v>
      </c>
      <c r="AI60" s="31"/>
      <c r="AJ60" s="31"/>
      <c r="AK60" s="31"/>
      <c r="AL60" s="31"/>
      <c r="AM60" s="40" t="s">
        <v>48</v>
      </c>
      <c r="AN60" s="31"/>
      <c r="AO60" s="31"/>
      <c r="AR60" s="29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3.2">
      <c r="B64" s="29"/>
      <c r="D64" s="38" t="s">
        <v>49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50</v>
      </c>
      <c r="AI64" s="39"/>
      <c r="AJ64" s="39"/>
      <c r="AK64" s="39"/>
      <c r="AL64" s="39"/>
      <c r="AM64" s="39"/>
      <c r="AN64" s="39"/>
      <c r="AO64" s="39"/>
      <c r="AR64" s="29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3.2">
      <c r="B75" s="29"/>
      <c r="D75" s="40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47</v>
      </c>
      <c r="AI75" s="31"/>
      <c r="AJ75" s="31"/>
      <c r="AK75" s="31"/>
      <c r="AL75" s="31"/>
      <c r="AM75" s="40" t="s">
        <v>48</v>
      </c>
      <c r="AN75" s="31"/>
      <c r="AO75" s="31"/>
      <c r="AR75" s="29"/>
    </row>
    <row r="76" spans="2:44" s="1" customFormat="1" ht="12">
      <c r="B76" s="29"/>
      <c r="AR76" s="29"/>
    </row>
    <row r="77" spans="2:44" s="1" customFormat="1" ht="6.9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2:44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2:44" s="1" customFormat="1" ht="24.9" customHeight="1">
      <c r="B82" s="29"/>
      <c r="C82" s="21" t="s">
        <v>51</v>
      </c>
      <c r="AR82" s="29"/>
    </row>
    <row r="83" spans="2:44" s="1" customFormat="1" ht="6.9" customHeight="1">
      <c r="B83" s="29"/>
      <c r="AR83" s="29"/>
    </row>
    <row r="84" spans="2:44" s="3" customFormat="1" ht="12" customHeight="1">
      <c r="B84" s="45"/>
      <c r="C84" s="26" t="s">
        <v>12</v>
      </c>
      <c r="L84" s="3" t="str">
        <f>K5</f>
        <v>20210611</v>
      </c>
      <c r="AR84" s="45"/>
    </row>
    <row r="85" spans="2:44" s="4" customFormat="1" ht="36.9" customHeight="1">
      <c r="B85" s="46"/>
      <c r="C85" s="47" t="s">
        <v>14</v>
      </c>
      <c r="L85" s="196" t="str">
        <f>K6</f>
        <v>Rozšíření parkoviště pro osobní automobily na p.p.č.402/1,402/2,402/3 v k.ú. Všebořice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46"/>
    </row>
    <row r="86" spans="2:44" s="1" customFormat="1" ht="6.9" customHeight="1">
      <c r="B86" s="29"/>
      <c r="AR86" s="29"/>
    </row>
    <row r="87" spans="2:44" s="1" customFormat="1" ht="12" customHeight="1">
      <c r="B87" s="29"/>
      <c r="C87" s="26" t="s">
        <v>18</v>
      </c>
      <c r="L87" s="48" t="str">
        <f>IF(K8="","",K8)</f>
        <v>Ústí n.L.,Všebořice</v>
      </c>
      <c r="AI87" s="26" t="s">
        <v>20</v>
      </c>
      <c r="AM87" s="198">
        <f>IF(AN8="","",AN8)</f>
        <v>44831</v>
      </c>
      <c r="AN87" s="198"/>
      <c r="AR87" s="29"/>
    </row>
    <row r="88" spans="2:44" s="1" customFormat="1" ht="6.9" customHeight="1">
      <c r="B88" s="29"/>
      <c r="AR88" s="29"/>
    </row>
    <row r="89" spans="2:56" s="1" customFormat="1" ht="15.15" customHeight="1">
      <c r="B89" s="29"/>
      <c r="C89" s="26" t="s">
        <v>21</v>
      </c>
      <c r="L89" s="3" t="str">
        <f>IF(E11="","",E11)</f>
        <v>DPMÚL a.s.</v>
      </c>
      <c r="AI89" s="26" t="s">
        <v>27</v>
      </c>
      <c r="AM89" s="199" t="str">
        <f>IF(E17="","",E17)</f>
        <v>Ing.Jaroslav Vojíř</v>
      </c>
      <c r="AN89" s="200"/>
      <c r="AO89" s="200"/>
      <c r="AP89" s="200"/>
      <c r="AR89" s="29"/>
      <c r="AS89" s="201" t="s">
        <v>52</v>
      </c>
      <c r="AT89" s="202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2:56" s="1" customFormat="1" ht="15.15" customHeight="1">
      <c r="B90" s="29"/>
      <c r="C90" s="26" t="s">
        <v>25</v>
      </c>
      <c r="L90" s="3" t="str">
        <f>IF(E14="","",E14)</f>
        <v xml:space="preserve"> </v>
      </c>
      <c r="AI90" s="26" t="s">
        <v>30</v>
      </c>
      <c r="AM90" s="199" t="str">
        <f>IF(E20="","",E20)</f>
        <v xml:space="preserve"> </v>
      </c>
      <c r="AN90" s="200"/>
      <c r="AO90" s="200"/>
      <c r="AP90" s="200"/>
      <c r="AR90" s="29"/>
      <c r="AS90" s="203"/>
      <c r="AT90" s="204"/>
      <c r="BD90" s="53"/>
    </row>
    <row r="91" spans="2:56" s="1" customFormat="1" ht="10.95" customHeight="1">
      <c r="B91" s="29"/>
      <c r="AR91" s="29"/>
      <c r="AS91" s="203"/>
      <c r="AT91" s="204"/>
      <c r="BD91" s="53"/>
    </row>
    <row r="92" spans="2:56" s="1" customFormat="1" ht="29.25" customHeight="1">
      <c r="B92" s="29"/>
      <c r="C92" s="191" t="s">
        <v>53</v>
      </c>
      <c r="D92" s="192"/>
      <c r="E92" s="192"/>
      <c r="F92" s="192"/>
      <c r="G92" s="192"/>
      <c r="H92" s="54"/>
      <c r="I92" s="193" t="s">
        <v>54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55</v>
      </c>
      <c r="AH92" s="192"/>
      <c r="AI92" s="192"/>
      <c r="AJ92" s="192"/>
      <c r="AK92" s="192"/>
      <c r="AL92" s="192"/>
      <c r="AM92" s="192"/>
      <c r="AN92" s="193" t="s">
        <v>56</v>
      </c>
      <c r="AO92" s="192"/>
      <c r="AP92" s="195"/>
      <c r="AQ92" s="55" t="s">
        <v>57</v>
      </c>
      <c r="AR92" s="29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</row>
    <row r="93" spans="2:56" s="1" customFormat="1" ht="10.95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2:90" s="5" customFormat="1" ht="32.4" customHeight="1">
      <c r="B94" s="60"/>
      <c r="C94" s="61" t="s">
        <v>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88">
        <f>ROUND(AG95,2)</f>
        <v>0</v>
      </c>
      <c r="AH94" s="188"/>
      <c r="AI94" s="188"/>
      <c r="AJ94" s="188"/>
      <c r="AK94" s="188"/>
      <c r="AL94" s="188"/>
      <c r="AM94" s="188"/>
      <c r="AN94" s="189">
        <f>SUM(AG94,AT94)</f>
        <v>0</v>
      </c>
      <c r="AO94" s="189"/>
      <c r="AP94" s="189"/>
      <c r="AQ94" s="64" t="s">
        <v>1</v>
      </c>
      <c r="AR94" s="60"/>
      <c r="AS94" s="65">
        <f>ROUND(AS95,2)</f>
        <v>0</v>
      </c>
      <c r="AT94" s="66">
        <f>ROUND(SUM(AV94:AW94),2)</f>
        <v>0</v>
      </c>
      <c r="AU94" s="67">
        <f>ROUND(AU95,5)</f>
        <v>785.62595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ROUND(AZ95,2)</f>
        <v>0</v>
      </c>
      <c r="BA94" s="66">
        <f>ROUND(BA95,2)</f>
        <v>0</v>
      </c>
      <c r="BB94" s="66">
        <f>ROUND(BB95,2)</f>
        <v>0</v>
      </c>
      <c r="BC94" s="66">
        <f>ROUND(BC95,2)</f>
        <v>0</v>
      </c>
      <c r="BD94" s="68">
        <f>ROUND(BD95,2)</f>
        <v>0</v>
      </c>
      <c r="BS94" s="69" t="s">
        <v>71</v>
      </c>
      <c r="BT94" s="69" t="s">
        <v>72</v>
      </c>
      <c r="BU94" s="70" t="s">
        <v>73</v>
      </c>
      <c r="BV94" s="69" t="s">
        <v>74</v>
      </c>
      <c r="BW94" s="69" t="s">
        <v>4</v>
      </c>
      <c r="BX94" s="69" t="s">
        <v>75</v>
      </c>
      <c r="CL94" s="69" t="s">
        <v>1</v>
      </c>
    </row>
    <row r="95" spans="1:91" s="6" customFormat="1" ht="24.75" customHeight="1">
      <c r="A95" s="71" t="s">
        <v>76</v>
      </c>
      <c r="B95" s="72"/>
      <c r="C95" s="73"/>
      <c r="D95" s="187" t="s">
        <v>77</v>
      </c>
      <c r="E95" s="187"/>
      <c r="F95" s="187"/>
      <c r="G95" s="187"/>
      <c r="H95" s="187"/>
      <c r="I95" s="74"/>
      <c r="J95" s="187" t="s">
        <v>78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5">
        <f>'20210611a - Všebořice - R...'!J30</f>
        <v>0</v>
      </c>
      <c r="AH95" s="186"/>
      <c r="AI95" s="186"/>
      <c r="AJ95" s="186"/>
      <c r="AK95" s="186"/>
      <c r="AL95" s="186"/>
      <c r="AM95" s="186"/>
      <c r="AN95" s="185">
        <f>SUM(AG95,AT95)</f>
        <v>0</v>
      </c>
      <c r="AO95" s="186"/>
      <c r="AP95" s="186"/>
      <c r="AQ95" s="75" t="s">
        <v>79</v>
      </c>
      <c r="AR95" s="72"/>
      <c r="AS95" s="76">
        <v>0</v>
      </c>
      <c r="AT95" s="77">
        <f>ROUND(SUM(AV95:AW95),2)</f>
        <v>0</v>
      </c>
      <c r="AU95" s="78">
        <f>'20210611a - Všebořice - R...'!P130</f>
        <v>785.6259519999999</v>
      </c>
      <c r="AV95" s="77">
        <f>'20210611a - Všebořice - R...'!J33</f>
        <v>0</v>
      </c>
      <c r="AW95" s="77">
        <f>'20210611a - Všebořice - R...'!J34</f>
        <v>0</v>
      </c>
      <c r="AX95" s="77">
        <f>'20210611a - Všebořice - R...'!J35</f>
        <v>0</v>
      </c>
      <c r="AY95" s="77">
        <f>'20210611a - Všebořice - R...'!J36</f>
        <v>0</v>
      </c>
      <c r="AZ95" s="77">
        <f>'20210611a - Všebořice - R...'!F33</f>
        <v>0</v>
      </c>
      <c r="BA95" s="77">
        <f>'20210611a - Všebořice - R...'!F34</f>
        <v>0</v>
      </c>
      <c r="BB95" s="77">
        <f>'20210611a - Všebořice - R...'!F35</f>
        <v>0</v>
      </c>
      <c r="BC95" s="77">
        <f>'20210611a - Všebořice - R...'!F36</f>
        <v>0</v>
      </c>
      <c r="BD95" s="79">
        <f>'20210611a - Všebořice - R...'!F37</f>
        <v>0</v>
      </c>
      <c r="BT95" s="80" t="s">
        <v>80</v>
      </c>
      <c r="BV95" s="80" t="s">
        <v>74</v>
      </c>
      <c r="BW95" s="80" t="s">
        <v>81</v>
      </c>
      <c r="BX95" s="80" t="s">
        <v>4</v>
      </c>
      <c r="CL95" s="80" t="s">
        <v>1</v>
      </c>
      <c r="CM95" s="80" t="s">
        <v>82</v>
      </c>
    </row>
    <row r="96" spans="2:44" s="1" customFormat="1" ht="30" customHeight="1">
      <c r="B96" s="29"/>
      <c r="AR96" s="29"/>
    </row>
    <row r="97" spans="2:44" s="1" customFormat="1" ht="6.9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9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20210611a - Všebořice - 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31"/>
  <sheetViews>
    <sheetView showGridLines="0" workbookViewId="0" topLeftCell="A206">
      <selection activeCell="Y324" sqref="Y32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90" t="s">
        <v>5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17" t="s">
        <v>81</v>
      </c>
    </row>
    <row r="3" spans="2:46" ht="6.9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" customHeight="1" hidden="1">
      <c r="B4" s="20"/>
      <c r="D4" s="21" t="s">
        <v>83</v>
      </c>
      <c r="L4" s="20"/>
      <c r="M4" s="81" t="s">
        <v>10</v>
      </c>
      <c r="AT4" s="17" t="s">
        <v>3</v>
      </c>
    </row>
    <row r="5" spans="2:12" ht="6.9" customHeight="1" hidden="1">
      <c r="B5" s="20"/>
      <c r="L5" s="20"/>
    </row>
    <row r="6" spans="2:12" ht="12" customHeight="1" hidden="1">
      <c r="B6" s="20"/>
      <c r="D6" s="26" t="s">
        <v>14</v>
      </c>
      <c r="L6" s="20"/>
    </row>
    <row r="7" spans="2:12" ht="26.25" customHeight="1" hidden="1">
      <c r="B7" s="20"/>
      <c r="E7" s="210" t="str">
        <f>'Rekapitulace stavby'!K6</f>
        <v>Rozšíření parkoviště pro osobní automobily na p.p.č.402/1,402/2,402/3 v k.ú. Všebořice</v>
      </c>
      <c r="F7" s="211"/>
      <c r="G7" s="211"/>
      <c r="H7" s="211"/>
      <c r="L7" s="20"/>
    </row>
    <row r="8" spans="2:12" s="1" customFormat="1" ht="12" customHeight="1" hidden="1">
      <c r="B8" s="29"/>
      <c r="D8" s="26" t="s">
        <v>84</v>
      </c>
      <c r="L8" s="29"/>
    </row>
    <row r="9" spans="2:12" s="1" customFormat="1" ht="16.5" customHeight="1" hidden="1">
      <c r="B9" s="29"/>
      <c r="E9" s="196" t="s">
        <v>85</v>
      </c>
      <c r="F9" s="209"/>
      <c r="G9" s="209"/>
      <c r="H9" s="209"/>
      <c r="L9" s="29"/>
    </row>
    <row r="10" spans="2:12" s="1" customFormat="1" ht="12" hidden="1">
      <c r="B10" s="29"/>
      <c r="L10" s="29"/>
    </row>
    <row r="11" spans="2:12" s="1" customFormat="1" ht="12" customHeight="1" hidden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 hidden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44831</v>
      </c>
      <c r="L12" s="29"/>
    </row>
    <row r="13" spans="2:12" s="1" customFormat="1" ht="10.95" customHeight="1" hidden="1">
      <c r="B13" s="29"/>
      <c r="L13" s="29"/>
    </row>
    <row r="14" spans="2:12" s="1" customFormat="1" ht="12" customHeight="1" hidden="1">
      <c r="B14" s="29"/>
      <c r="D14" s="26" t="s">
        <v>21</v>
      </c>
      <c r="I14" s="26" t="s">
        <v>22</v>
      </c>
      <c r="J14" s="24" t="s">
        <v>1</v>
      </c>
      <c r="L14" s="29"/>
    </row>
    <row r="15" spans="2:12" s="1" customFormat="1" ht="18" customHeight="1" hidden="1">
      <c r="B15" s="29"/>
      <c r="E15" s="24" t="s">
        <v>23</v>
      </c>
      <c r="I15" s="26" t="s">
        <v>24</v>
      </c>
      <c r="J15" s="24" t="s">
        <v>1</v>
      </c>
      <c r="L15" s="29"/>
    </row>
    <row r="16" spans="2:12" s="1" customFormat="1" ht="6.9" customHeight="1" hidden="1">
      <c r="B16" s="29"/>
      <c r="L16" s="29"/>
    </row>
    <row r="17" spans="2:12" s="1" customFormat="1" ht="12" customHeight="1" hidden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 hidden="1">
      <c r="B18" s="29"/>
      <c r="E18" s="175" t="str">
        <f>'Rekapitulace stavby'!E14</f>
        <v xml:space="preserve"> </v>
      </c>
      <c r="F18" s="175"/>
      <c r="G18" s="175"/>
      <c r="H18" s="175"/>
      <c r="I18" s="26" t="s">
        <v>24</v>
      </c>
      <c r="J18" s="24" t="str">
        <f>'Rekapitulace stavby'!AN14</f>
        <v/>
      </c>
      <c r="L18" s="29"/>
    </row>
    <row r="19" spans="2:12" s="1" customFormat="1" ht="6.9" customHeight="1" hidden="1">
      <c r="B19" s="29"/>
      <c r="L19" s="29"/>
    </row>
    <row r="20" spans="2:12" s="1" customFormat="1" ht="12" customHeight="1" hidden="1">
      <c r="B20" s="29"/>
      <c r="D20" s="26" t="s">
        <v>27</v>
      </c>
      <c r="I20" s="26" t="s">
        <v>22</v>
      </c>
      <c r="J20" s="24" t="s">
        <v>1</v>
      </c>
      <c r="L20" s="29"/>
    </row>
    <row r="21" spans="2:12" s="1" customFormat="1" ht="18" customHeight="1" hidden="1">
      <c r="B21" s="29"/>
      <c r="E21" s="24" t="s">
        <v>28</v>
      </c>
      <c r="I21" s="26" t="s">
        <v>24</v>
      </c>
      <c r="J21" s="24" t="s">
        <v>1</v>
      </c>
      <c r="L21" s="29"/>
    </row>
    <row r="22" spans="2:12" s="1" customFormat="1" ht="6.9" customHeight="1" hidden="1">
      <c r="B22" s="29"/>
      <c r="L22" s="29"/>
    </row>
    <row r="23" spans="2:12" s="1" customFormat="1" ht="12" customHeight="1" hidden="1">
      <c r="B23" s="29"/>
      <c r="D23" s="26" t="s">
        <v>30</v>
      </c>
      <c r="I23" s="26" t="s">
        <v>22</v>
      </c>
      <c r="J23" s="24" t="str">
        <f>IF('Rekapitulace stavby'!AN19="","",'Rekapitulace stavby'!AN19)</f>
        <v/>
      </c>
      <c r="L23" s="29"/>
    </row>
    <row r="24" spans="2:12" s="1" customFormat="1" ht="18" customHeight="1" hidden="1">
      <c r="B24" s="29"/>
      <c r="E24" s="24" t="str">
        <f>IF('Rekapitulace stavby'!E20="","",'Rekapitulace stavby'!E20)</f>
        <v xml:space="preserve"> </v>
      </c>
      <c r="I24" s="26" t="s">
        <v>24</v>
      </c>
      <c r="J24" s="24" t="str">
        <f>IF('Rekapitulace stavby'!AN20="","",'Rekapitulace stavby'!AN20)</f>
        <v/>
      </c>
      <c r="L24" s="29"/>
    </row>
    <row r="25" spans="2:12" s="1" customFormat="1" ht="6.9" customHeight="1" hidden="1">
      <c r="B25" s="29"/>
      <c r="L25" s="29"/>
    </row>
    <row r="26" spans="2:12" s="1" customFormat="1" ht="12" customHeight="1" hidden="1">
      <c r="B26" s="29"/>
      <c r="D26" s="26" t="s">
        <v>31</v>
      </c>
      <c r="L26" s="29"/>
    </row>
    <row r="27" spans="2:12" s="7" customFormat="1" ht="16.5" customHeight="1" hidden="1">
      <c r="B27" s="82"/>
      <c r="E27" s="178" t="s">
        <v>1</v>
      </c>
      <c r="F27" s="178"/>
      <c r="G27" s="178"/>
      <c r="H27" s="178"/>
      <c r="L27" s="82"/>
    </row>
    <row r="28" spans="2:12" s="1" customFormat="1" ht="6.9" customHeight="1" hidden="1">
      <c r="B28" s="29"/>
      <c r="L28" s="29"/>
    </row>
    <row r="29" spans="2:12" s="1" customFormat="1" ht="6.9" customHeight="1" hidden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 hidden="1">
      <c r="B30" s="29"/>
      <c r="D30" s="83" t="s">
        <v>32</v>
      </c>
      <c r="J30" s="63">
        <f>ROUND(J130,2)</f>
        <v>0</v>
      </c>
      <c r="L30" s="29"/>
    </row>
    <row r="31" spans="2:12" s="1" customFormat="1" ht="6.9" customHeight="1" hidden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" customHeight="1" hidden="1">
      <c r="B32" s="29"/>
      <c r="F32" s="32" t="s">
        <v>34</v>
      </c>
      <c r="I32" s="32" t="s">
        <v>33</v>
      </c>
      <c r="J32" s="32" t="s">
        <v>35</v>
      </c>
      <c r="L32" s="29"/>
    </row>
    <row r="33" spans="2:12" s="1" customFormat="1" ht="14.4" customHeight="1" hidden="1">
      <c r="B33" s="29"/>
      <c r="D33" s="52" t="s">
        <v>36</v>
      </c>
      <c r="E33" s="26" t="s">
        <v>37</v>
      </c>
      <c r="F33" s="84">
        <f>ROUND((SUM(BE130:BE330)),2)</f>
        <v>0</v>
      </c>
      <c r="I33" s="85">
        <v>0.21</v>
      </c>
      <c r="J33" s="84">
        <f>ROUND(((SUM(BE130:BE330))*I33),2)</f>
        <v>0</v>
      </c>
      <c r="L33" s="29"/>
    </row>
    <row r="34" spans="2:12" s="1" customFormat="1" ht="14.4" customHeight="1" hidden="1">
      <c r="B34" s="29"/>
      <c r="E34" s="26" t="s">
        <v>38</v>
      </c>
      <c r="F34" s="84">
        <f>ROUND((SUM(BF130:BF330)),2)</f>
        <v>0</v>
      </c>
      <c r="I34" s="85">
        <v>0.15</v>
      </c>
      <c r="J34" s="84">
        <f>ROUND(((SUM(BF130:BF330))*I34),2)</f>
        <v>0</v>
      </c>
      <c r="L34" s="29"/>
    </row>
    <row r="35" spans="2:12" s="1" customFormat="1" ht="14.4" customHeight="1" hidden="1">
      <c r="B35" s="29"/>
      <c r="E35" s="26" t="s">
        <v>39</v>
      </c>
      <c r="F35" s="84">
        <f>ROUND((SUM(BG130:BG330)),2)</f>
        <v>0</v>
      </c>
      <c r="I35" s="85">
        <v>0.21</v>
      </c>
      <c r="J35" s="84">
        <f>0</f>
        <v>0</v>
      </c>
      <c r="L35" s="29"/>
    </row>
    <row r="36" spans="2:12" s="1" customFormat="1" ht="14.4" customHeight="1" hidden="1">
      <c r="B36" s="29"/>
      <c r="E36" s="26" t="s">
        <v>40</v>
      </c>
      <c r="F36" s="84">
        <f>ROUND((SUM(BH130:BH330)),2)</f>
        <v>0</v>
      </c>
      <c r="I36" s="85">
        <v>0.15</v>
      </c>
      <c r="J36" s="84">
        <f>0</f>
        <v>0</v>
      </c>
      <c r="L36" s="29"/>
    </row>
    <row r="37" spans="2:12" s="1" customFormat="1" ht="14.4" customHeight="1" hidden="1">
      <c r="B37" s="29"/>
      <c r="E37" s="26" t="s">
        <v>41</v>
      </c>
      <c r="F37" s="84">
        <f>ROUND((SUM(BI130:BI330)),2)</f>
        <v>0</v>
      </c>
      <c r="I37" s="85">
        <v>0</v>
      </c>
      <c r="J37" s="84">
        <f>0</f>
        <v>0</v>
      </c>
      <c r="L37" s="29"/>
    </row>
    <row r="38" spans="2:12" s="1" customFormat="1" ht="6.9" customHeight="1" hidden="1">
      <c r="B38" s="29"/>
      <c r="L38" s="29"/>
    </row>
    <row r="39" spans="2:12" s="1" customFormat="1" ht="25.35" customHeight="1" hidden="1">
      <c r="B39" s="29"/>
      <c r="C39" s="86"/>
      <c r="D39" s="87" t="s">
        <v>42</v>
      </c>
      <c r="E39" s="54"/>
      <c r="F39" s="54"/>
      <c r="G39" s="88" t="s">
        <v>43</v>
      </c>
      <c r="H39" s="89" t="s">
        <v>44</v>
      </c>
      <c r="I39" s="54"/>
      <c r="J39" s="90">
        <f>SUM(J30:J37)</f>
        <v>0</v>
      </c>
      <c r="K39" s="91"/>
      <c r="L39" s="29"/>
    </row>
    <row r="40" spans="2:12" s="1" customFormat="1" ht="14.4" customHeight="1" hidden="1">
      <c r="B40" s="29"/>
      <c r="L40" s="29"/>
    </row>
    <row r="41" spans="2:12" ht="14.4" customHeight="1" hidden="1">
      <c r="B41" s="20"/>
      <c r="L41" s="20"/>
    </row>
    <row r="42" spans="2:12" ht="14.4" customHeight="1" hidden="1">
      <c r="B42" s="20"/>
      <c r="L42" s="20"/>
    </row>
    <row r="43" spans="2:12" ht="14.4" customHeight="1" hidden="1">
      <c r="B43" s="20"/>
      <c r="L43" s="20"/>
    </row>
    <row r="44" spans="2:12" ht="14.4" customHeight="1" hidden="1">
      <c r="B44" s="20"/>
      <c r="L44" s="20"/>
    </row>
    <row r="45" spans="2:12" ht="14.4" customHeight="1" hidden="1">
      <c r="B45" s="20"/>
      <c r="L45" s="20"/>
    </row>
    <row r="46" spans="2:12" ht="14.4" customHeight="1" hidden="1">
      <c r="B46" s="20"/>
      <c r="L46" s="20"/>
    </row>
    <row r="47" spans="2:12" ht="14.4" customHeight="1" hidden="1">
      <c r="B47" s="20"/>
      <c r="L47" s="20"/>
    </row>
    <row r="48" spans="2:12" ht="14.4" customHeight="1" hidden="1">
      <c r="B48" s="20"/>
      <c r="L48" s="20"/>
    </row>
    <row r="49" spans="2:12" ht="14.4" customHeight="1" hidden="1">
      <c r="B49" s="20"/>
      <c r="L49" s="20"/>
    </row>
    <row r="50" spans="2:12" s="1" customFormat="1" ht="14.4" customHeight="1" hidden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3.2" hidden="1">
      <c r="B61" s="29"/>
      <c r="D61" s="40" t="s">
        <v>47</v>
      </c>
      <c r="E61" s="31"/>
      <c r="F61" s="92" t="s">
        <v>48</v>
      </c>
      <c r="G61" s="40" t="s">
        <v>47</v>
      </c>
      <c r="H61" s="31"/>
      <c r="I61" s="31"/>
      <c r="J61" s="93" t="s">
        <v>48</v>
      </c>
      <c r="K61" s="31"/>
      <c r="L61" s="2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3.2" hidden="1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3.2" hidden="1">
      <c r="B76" s="29"/>
      <c r="D76" s="40" t="s">
        <v>47</v>
      </c>
      <c r="E76" s="31"/>
      <c r="F76" s="92" t="s">
        <v>48</v>
      </c>
      <c r="G76" s="40" t="s">
        <v>47</v>
      </c>
      <c r="H76" s="31"/>
      <c r="I76" s="31"/>
      <c r="J76" s="93" t="s">
        <v>48</v>
      </c>
      <c r="K76" s="31"/>
      <c r="L76" s="29"/>
    </row>
    <row r="77" spans="2:12" s="1" customFormat="1" ht="14.4" customHeight="1" hidden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78" ht="12" hidden="1"/>
    <row r="79" ht="12" hidden="1"/>
    <row r="80" ht="12" hidden="1"/>
    <row r="81" spans="2:12" s="1" customFormat="1" ht="6.9" customHeight="1" hidden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" customHeight="1" hidden="1">
      <c r="B82" s="29"/>
      <c r="C82" s="21" t="s">
        <v>86</v>
      </c>
      <c r="L82" s="29"/>
    </row>
    <row r="83" spans="2:12" s="1" customFormat="1" ht="6.9" customHeight="1" hidden="1">
      <c r="B83" s="29"/>
      <c r="L83" s="29"/>
    </row>
    <row r="84" spans="2:12" s="1" customFormat="1" ht="12" customHeight="1" hidden="1">
      <c r="B84" s="29"/>
      <c r="C84" s="26" t="s">
        <v>14</v>
      </c>
      <c r="L84" s="29"/>
    </row>
    <row r="85" spans="2:12" s="1" customFormat="1" ht="26.25" customHeight="1" hidden="1">
      <c r="B85" s="29"/>
      <c r="E85" s="210" t="str">
        <f>E7</f>
        <v>Rozšíření parkoviště pro osobní automobily na p.p.č.402/1,402/2,402/3 v k.ú. Všebořice</v>
      </c>
      <c r="F85" s="211"/>
      <c r="G85" s="211"/>
      <c r="H85" s="211"/>
      <c r="L85" s="29"/>
    </row>
    <row r="86" spans="2:12" s="1" customFormat="1" ht="12" customHeight="1" hidden="1">
      <c r="B86" s="29"/>
      <c r="C86" s="26" t="s">
        <v>84</v>
      </c>
      <c r="L86" s="29"/>
    </row>
    <row r="87" spans="2:12" s="1" customFormat="1" ht="16.5" customHeight="1" hidden="1">
      <c r="B87" s="29"/>
      <c r="E87" s="196" t="str">
        <f>E9</f>
        <v>20210611a - Všebořice - Rozšíření parkoviště pro OA</v>
      </c>
      <c r="F87" s="209"/>
      <c r="G87" s="209"/>
      <c r="H87" s="209"/>
      <c r="L87" s="29"/>
    </row>
    <row r="88" spans="2:12" s="1" customFormat="1" ht="6.9" customHeight="1" hidden="1">
      <c r="B88" s="29"/>
      <c r="L88" s="29"/>
    </row>
    <row r="89" spans="2:12" s="1" customFormat="1" ht="12" customHeight="1" hidden="1">
      <c r="B89" s="29"/>
      <c r="C89" s="26" t="s">
        <v>18</v>
      </c>
      <c r="F89" s="24" t="str">
        <f>F12</f>
        <v>Ústí n.L.,Všebořice</v>
      </c>
      <c r="I89" s="26" t="s">
        <v>20</v>
      </c>
      <c r="J89" s="49">
        <f>IF(J12="","",J12)</f>
        <v>44831</v>
      </c>
      <c r="L89" s="29"/>
    </row>
    <row r="90" spans="2:12" s="1" customFormat="1" ht="6.9" customHeight="1" hidden="1">
      <c r="B90" s="29"/>
      <c r="L90" s="29"/>
    </row>
    <row r="91" spans="2:12" s="1" customFormat="1" ht="15.15" customHeight="1" hidden="1">
      <c r="B91" s="29"/>
      <c r="C91" s="26" t="s">
        <v>21</v>
      </c>
      <c r="F91" s="24" t="str">
        <f>E15</f>
        <v>DPMÚL a.s.</v>
      </c>
      <c r="I91" s="26" t="s">
        <v>27</v>
      </c>
      <c r="J91" s="27" t="str">
        <f>E21</f>
        <v>Ing.Jaroslav Vojíř</v>
      </c>
      <c r="L91" s="29"/>
    </row>
    <row r="92" spans="2:12" s="1" customFormat="1" ht="15.15" customHeight="1" hidden="1">
      <c r="B92" s="29"/>
      <c r="C92" s="26" t="s">
        <v>25</v>
      </c>
      <c r="F92" s="24" t="str">
        <f>IF(E18="","",E18)</f>
        <v xml:space="preserve"> </v>
      </c>
      <c r="I92" s="26" t="s">
        <v>30</v>
      </c>
      <c r="J92" s="27" t="str">
        <f>E24</f>
        <v xml:space="preserve"> </v>
      </c>
      <c r="L92" s="29"/>
    </row>
    <row r="93" spans="2:12" s="1" customFormat="1" ht="10.35" customHeight="1" hidden="1">
      <c r="B93" s="29"/>
      <c r="L93" s="29"/>
    </row>
    <row r="94" spans="2:12" s="1" customFormat="1" ht="29.25" customHeight="1" hidden="1">
      <c r="B94" s="29"/>
      <c r="C94" s="94" t="s">
        <v>87</v>
      </c>
      <c r="D94" s="86"/>
      <c r="E94" s="86"/>
      <c r="F94" s="86"/>
      <c r="G94" s="86"/>
      <c r="H94" s="86"/>
      <c r="I94" s="86"/>
      <c r="J94" s="95" t="s">
        <v>88</v>
      </c>
      <c r="K94" s="86"/>
      <c r="L94" s="29"/>
    </row>
    <row r="95" spans="2:12" s="1" customFormat="1" ht="10.35" customHeight="1" hidden="1">
      <c r="B95" s="29"/>
      <c r="L95" s="29"/>
    </row>
    <row r="96" spans="2:47" s="1" customFormat="1" ht="22.95" customHeight="1" hidden="1">
      <c r="B96" s="29"/>
      <c r="C96" s="96" t="s">
        <v>89</v>
      </c>
      <c r="J96" s="63">
        <f>J130</f>
        <v>0</v>
      </c>
      <c r="L96" s="29"/>
      <c r="AU96" s="17" t="s">
        <v>90</v>
      </c>
    </row>
    <row r="97" spans="2:12" s="8" customFormat="1" ht="24.9" customHeight="1" hidden="1">
      <c r="B97" s="97"/>
      <c r="D97" s="98" t="s">
        <v>91</v>
      </c>
      <c r="E97" s="99"/>
      <c r="F97" s="99"/>
      <c r="G97" s="99"/>
      <c r="H97" s="99"/>
      <c r="I97" s="99"/>
      <c r="J97" s="100">
        <f>J131</f>
        <v>0</v>
      </c>
      <c r="L97" s="97"/>
    </row>
    <row r="98" spans="2:12" s="9" customFormat="1" ht="19.95" customHeight="1" hidden="1">
      <c r="B98" s="101"/>
      <c r="D98" s="102" t="s">
        <v>92</v>
      </c>
      <c r="E98" s="103"/>
      <c r="F98" s="103"/>
      <c r="G98" s="103"/>
      <c r="H98" s="103"/>
      <c r="I98" s="103"/>
      <c r="J98" s="104">
        <f>J132</f>
        <v>0</v>
      </c>
      <c r="L98" s="101"/>
    </row>
    <row r="99" spans="2:12" s="9" customFormat="1" ht="19.95" customHeight="1" hidden="1">
      <c r="B99" s="101"/>
      <c r="D99" s="102" t="s">
        <v>93</v>
      </c>
      <c r="E99" s="103"/>
      <c r="F99" s="103"/>
      <c r="G99" s="103"/>
      <c r="H99" s="103"/>
      <c r="I99" s="103"/>
      <c r="J99" s="104">
        <f>J193</f>
        <v>0</v>
      </c>
      <c r="L99" s="101"/>
    </row>
    <row r="100" spans="2:12" s="9" customFormat="1" ht="19.95" customHeight="1" hidden="1">
      <c r="B100" s="101"/>
      <c r="D100" s="102" t="s">
        <v>94</v>
      </c>
      <c r="E100" s="103"/>
      <c r="F100" s="103"/>
      <c r="G100" s="103"/>
      <c r="H100" s="103"/>
      <c r="I100" s="103"/>
      <c r="J100" s="104">
        <f>J197</f>
        <v>0</v>
      </c>
      <c r="L100" s="101"/>
    </row>
    <row r="101" spans="2:12" s="9" customFormat="1" ht="19.95" customHeight="1" hidden="1">
      <c r="B101" s="101"/>
      <c r="D101" s="102" t="s">
        <v>95</v>
      </c>
      <c r="E101" s="103"/>
      <c r="F101" s="103"/>
      <c r="G101" s="103"/>
      <c r="H101" s="103"/>
      <c r="I101" s="103"/>
      <c r="J101" s="104">
        <f>J201</f>
        <v>0</v>
      </c>
      <c r="L101" s="101"/>
    </row>
    <row r="102" spans="2:12" s="9" customFormat="1" ht="19.95" customHeight="1" hidden="1">
      <c r="B102" s="101"/>
      <c r="D102" s="102" t="s">
        <v>96</v>
      </c>
      <c r="E102" s="103"/>
      <c r="F102" s="103"/>
      <c r="G102" s="103"/>
      <c r="H102" s="103"/>
      <c r="I102" s="103"/>
      <c r="J102" s="104">
        <f>J223</f>
        <v>0</v>
      </c>
      <c r="L102" s="101"/>
    </row>
    <row r="103" spans="2:12" s="9" customFormat="1" ht="19.95" customHeight="1" hidden="1">
      <c r="B103" s="101"/>
      <c r="D103" s="102" t="s">
        <v>97</v>
      </c>
      <c r="E103" s="103"/>
      <c r="F103" s="103"/>
      <c r="G103" s="103"/>
      <c r="H103" s="103"/>
      <c r="I103" s="103"/>
      <c r="J103" s="104">
        <f>J240</f>
        <v>0</v>
      </c>
      <c r="L103" s="101"/>
    </row>
    <row r="104" spans="2:12" s="9" customFormat="1" ht="19.95" customHeight="1" hidden="1">
      <c r="B104" s="101"/>
      <c r="D104" s="102" t="s">
        <v>98</v>
      </c>
      <c r="E104" s="103"/>
      <c r="F104" s="103"/>
      <c r="G104" s="103"/>
      <c r="H104" s="103"/>
      <c r="I104" s="103"/>
      <c r="J104" s="104">
        <f>J299</f>
        <v>0</v>
      </c>
      <c r="L104" s="101"/>
    </row>
    <row r="105" spans="2:12" s="9" customFormat="1" ht="19.95" customHeight="1" hidden="1">
      <c r="B105" s="101"/>
      <c r="D105" s="102" t="s">
        <v>99</v>
      </c>
      <c r="E105" s="103"/>
      <c r="F105" s="103"/>
      <c r="G105" s="103"/>
      <c r="H105" s="103"/>
      <c r="I105" s="103"/>
      <c r="J105" s="104">
        <f>J314</f>
        <v>0</v>
      </c>
      <c r="L105" s="101"/>
    </row>
    <row r="106" spans="2:12" s="8" customFormat="1" ht="24.9" customHeight="1" hidden="1">
      <c r="B106" s="97"/>
      <c r="D106" s="98" t="s">
        <v>100</v>
      </c>
      <c r="E106" s="99"/>
      <c r="F106" s="99"/>
      <c r="G106" s="99"/>
      <c r="H106" s="99"/>
      <c r="I106" s="99"/>
      <c r="J106" s="100">
        <f>J316</f>
        <v>0</v>
      </c>
      <c r="L106" s="97"/>
    </row>
    <row r="107" spans="2:12" s="9" customFormat="1" ht="19.95" customHeight="1" hidden="1">
      <c r="B107" s="101"/>
      <c r="D107" s="102" t="s">
        <v>101</v>
      </c>
      <c r="E107" s="103"/>
      <c r="F107" s="103"/>
      <c r="G107" s="103"/>
      <c r="H107" s="103"/>
      <c r="I107" s="103"/>
      <c r="J107" s="104">
        <f>J317</f>
        <v>0</v>
      </c>
      <c r="L107" s="101"/>
    </row>
    <row r="108" spans="2:12" s="9" customFormat="1" ht="19.95" customHeight="1" hidden="1">
      <c r="B108" s="101"/>
      <c r="D108" s="102" t="s">
        <v>102</v>
      </c>
      <c r="E108" s="103"/>
      <c r="F108" s="103"/>
      <c r="G108" s="103"/>
      <c r="H108" s="103"/>
      <c r="I108" s="103"/>
      <c r="J108" s="104">
        <f>J323</f>
        <v>0</v>
      </c>
      <c r="L108" s="101"/>
    </row>
    <row r="109" spans="2:12" s="9" customFormat="1" ht="19.95" customHeight="1" hidden="1">
      <c r="B109" s="101"/>
      <c r="D109" s="102" t="s">
        <v>103</v>
      </c>
      <c r="E109" s="103"/>
      <c r="F109" s="103"/>
      <c r="G109" s="103"/>
      <c r="H109" s="103"/>
      <c r="I109" s="103"/>
      <c r="J109" s="104">
        <f>J326</f>
        <v>0</v>
      </c>
      <c r="L109" s="101"/>
    </row>
    <row r="110" spans="2:12" s="9" customFormat="1" ht="19.95" customHeight="1" hidden="1">
      <c r="B110" s="101"/>
      <c r="D110" s="102" t="s">
        <v>104</v>
      </c>
      <c r="E110" s="103"/>
      <c r="F110" s="103"/>
      <c r="G110" s="103"/>
      <c r="H110" s="103"/>
      <c r="I110" s="103"/>
      <c r="J110" s="104">
        <f>J329</f>
        <v>0</v>
      </c>
      <c r="L110" s="101"/>
    </row>
    <row r="111" spans="2:12" s="1" customFormat="1" ht="21.75" customHeight="1" hidden="1">
      <c r="B111" s="29"/>
      <c r="L111" s="29"/>
    </row>
    <row r="112" spans="2:12" s="1" customFormat="1" ht="6.9" customHeight="1" hidden="1"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29"/>
    </row>
    <row r="113" ht="12" hidden="1"/>
    <row r="114" ht="12" hidden="1"/>
    <row r="115" ht="12" hidden="1"/>
    <row r="116" spans="2:12" s="1" customFormat="1" ht="6.9" customHeight="1"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29"/>
    </row>
    <row r="117" spans="2:12" s="1" customFormat="1" ht="24.9" customHeight="1">
      <c r="B117" s="29"/>
      <c r="C117" s="21" t="s">
        <v>105</v>
      </c>
      <c r="L117" s="29"/>
    </row>
    <row r="118" spans="2:12" s="1" customFormat="1" ht="6.9" customHeight="1">
      <c r="B118" s="29"/>
      <c r="L118" s="29"/>
    </row>
    <row r="119" spans="2:12" s="1" customFormat="1" ht="12" customHeight="1">
      <c r="B119" s="29"/>
      <c r="C119" s="26" t="s">
        <v>14</v>
      </c>
      <c r="L119" s="29"/>
    </row>
    <row r="120" spans="2:12" s="1" customFormat="1" ht="26.25" customHeight="1">
      <c r="B120" s="29"/>
      <c r="E120" s="210" t="str">
        <f>E7</f>
        <v>Rozšíření parkoviště pro osobní automobily na p.p.č.402/1,402/2,402/3 v k.ú. Všebořice</v>
      </c>
      <c r="F120" s="211"/>
      <c r="G120" s="211"/>
      <c r="H120" s="211"/>
      <c r="L120" s="29"/>
    </row>
    <row r="121" spans="2:12" s="1" customFormat="1" ht="12" customHeight="1">
      <c r="B121" s="29"/>
      <c r="C121" s="26" t="s">
        <v>84</v>
      </c>
      <c r="L121" s="29"/>
    </row>
    <row r="122" spans="2:12" s="1" customFormat="1" ht="16.5" customHeight="1">
      <c r="B122" s="29"/>
      <c r="E122" s="196" t="str">
        <f>E9</f>
        <v>20210611a - Všebořice - Rozšíření parkoviště pro OA</v>
      </c>
      <c r="F122" s="209"/>
      <c r="G122" s="209"/>
      <c r="H122" s="209"/>
      <c r="L122" s="29"/>
    </row>
    <row r="123" spans="2:12" s="1" customFormat="1" ht="6.9" customHeight="1">
      <c r="B123" s="29"/>
      <c r="L123" s="29"/>
    </row>
    <row r="124" spans="2:12" s="1" customFormat="1" ht="12" customHeight="1">
      <c r="B124" s="29"/>
      <c r="C124" s="26" t="s">
        <v>18</v>
      </c>
      <c r="F124" s="24" t="str">
        <f>F12</f>
        <v>Ústí n.L.,Všebořice</v>
      </c>
      <c r="I124" s="26" t="s">
        <v>20</v>
      </c>
      <c r="J124" s="49">
        <f>IF(J12="","",J12)</f>
        <v>44831</v>
      </c>
      <c r="L124" s="29"/>
    </row>
    <row r="125" spans="2:12" s="1" customFormat="1" ht="6.9" customHeight="1">
      <c r="B125" s="29"/>
      <c r="L125" s="29"/>
    </row>
    <row r="126" spans="2:12" s="1" customFormat="1" ht="15.15" customHeight="1">
      <c r="B126" s="29"/>
      <c r="C126" s="26" t="s">
        <v>21</v>
      </c>
      <c r="F126" s="24" t="str">
        <f>E15</f>
        <v>DPMÚL a.s.</v>
      </c>
      <c r="I126" s="26" t="s">
        <v>27</v>
      </c>
      <c r="J126" s="27" t="str">
        <f>E21</f>
        <v>Ing.Jaroslav Vojíř</v>
      </c>
      <c r="L126" s="29"/>
    </row>
    <row r="127" spans="2:12" s="1" customFormat="1" ht="15.15" customHeight="1">
      <c r="B127" s="29"/>
      <c r="C127" s="26" t="s">
        <v>25</v>
      </c>
      <c r="F127" s="24" t="str">
        <f>IF(E18="","",E18)</f>
        <v xml:space="preserve"> </v>
      </c>
      <c r="I127" s="26" t="s">
        <v>30</v>
      </c>
      <c r="J127" s="27" t="str">
        <f>E24</f>
        <v xml:space="preserve"> </v>
      </c>
      <c r="L127" s="29"/>
    </row>
    <row r="128" spans="2:12" s="1" customFormat="1" ht="10.35" customHeight="1">
      <c r="B128" s="29"/>
      <c r="L128" s="29"/>
    </row>
    <row r="129" spans="2:20" s="10" customFormat="1" ht="29.25" customHeight="1">
      <c r="B129" s="105"/>
      <c r="C129" s="106" t="s">
        <v>106</v>
      </c>
      <c r="D129" s="107" t="s">
        <v>57</v>
      </c>
      <c r="E129" s="107" t="s">
        <v>53</v>
      </c>
      <c r="F129" s="107" t="s">
        <v>54</v>
      </c>
      <c r="G129" s="107" t="s">
        <v>107</v>
      </c>
      <c r="H129" s="107" t="s">
        <v>108</v>
      </c>
      <c r="I129" s="107" t="s">
        <v>109</v>
      </c>
      <c r="J129" s="107" t="s">
        <v>88</v>
      </c>
      <c r="K129" s="108" t="s">
        <v>110</v>
      </c>
      <c r="L129" s="105"/>
      <c r="M129" s="56" t="s">
        <v>1</v>
      </c>
      <c r="N129" s="57" t="s">
        <v>36</v>
      </c>
      <c r="O129" s="57" t="s">
        <v>111</v>
      </c>
      <c r="P129" s="57" t="s">
        <v>112</v>
      </c>
      <c r="Q129" s="57" t="s">
        <v>113</v>
      </c>
      <c r="R129" s="57" t="s">
        <v>114</v>
      </c>
      <c r="S129" s="57" t="s">
        <v>115</v>
      </c>
      <c r="T129" s="58" t="s">
        <v>116</v>
      </c>
    </row>
    <row r="130" spans="2:63" s="1" customFormat="1" ht="22.95" customHeight="1">
      <c r="B130" s="29"/>
      <c r="C130" s="61" t="s">
        <v>117</v>
      </c>
      <c r="J130" s="109">
        <f>BK130</f>
        <v>0</v>
      </c>
      <c r="L130" s="29"/>
      <c r="M130" s="59"/>
      <c r="N130" s="50"/>
      <c r="O130" s="50"/>
      <c r="P130" s="110">
        <f>P131+P316</f>
        <v>785.6259519999999</v>
      </c>
      <c r="Q130" s="50"/>
      <c r="R130" s="110">
        <f>R131+R316</f>
        <v>331.21672164</v>
      </c>
      <c r="S130" s="50"/>
      <c r="T130" s="111">
        <f>T131+T316</f>
        <v>96.11715000000001</v>
      </c>
      <c r="AT130" s="17" t="s">
        <v>71</v>
      </c>
      <c r="AU130" s="17" t="s">
        <v>90</v>
      </c>
      <c r="BK130" s="112">
        <f>BK131+BK316</f>
        <v>0</v>
      </c>
    </row>
    <row r="131" spans="2:63" s="11" customFormat="1" ht="25.95" customHeight="1">
      <c r="B131" s="113"/>
      <c r="D131" s="114" t="s">
        <v>71</v>
      </c>
      <c r="E131" s="115" t="s">
        <v>118</v>
      </c>
      <c r="F131" s="115" t="s">
        <v>119</v>
      </c>
      <c r="J131" s="116">
        <f>BK131</f>
        <v>0</v>
      </c>
      <c r="L131" s="113"/>
      <c r="M131" s="117"/>
      <c r="P131" s="118">
        <f>P132+P193+P197+P201+P223+P240+P299+P314</f>
        <v>785.6259519999999</v>
      </c>
      <c r="R131" s="118">
        <f>R132+R193+R197+R201+R223+R240+R299+R314</f>
        <v>331.21672164</v>
      </c>
      <c r="T131" s="119">
        <f>T132+T193+T197+T201+T223+T240+T299+T314</f>
        <v>96.11715000000001</v>
      </c>
      <c r="AR131" s="114" t="s">
        <v>80</v>
      </c>
      <c r="AT131" s="120" t="s">
        <v>71</v>
      </c>
      <c r="AU131" s="120" t="s">
        <v>72</v>
      </c>
      <c r="AY131" s="114" t="s">
        <v>120</v>
      </c>
      <c r="BK131" s="121">
        <f>BK132+BK193+BK197+BK201+BK223+BK240+BK299+BK314</f>
        <v>0</v>
      </c>
    </row>
    <row r="132" spans="2:63" s="11" customFormat="1" ht="22.95" customHeight="1">
      <c r="B132" s="113"/>
      <c r="D132" s="114" t="s">
        <v>71</v>
      </c>
      <c r="E132" s="122" t="s">
        <v>80</v>
      </c>
      <c r="F132" s="122" t="s">
        <v>121</v>
      </c>
      <c r="J132" s="123">
        <f>BK132</f>
        <v>0</v>
      </c>
      <c r="L132" s="113"/>
      <c r="M132" s="117"/>
      <c r="P132" s="118">
        <f>SUM(P133:P192)</f>
        <v>318.46232</v>
      </c>
      <c r="R132" s="118">
        <f>SUM(R133:R192)</f>
        <v>3.5076400000000003</v>
      </c>
      <c r="T132" s="119">
        <f>SUM(T133:T192)</f>
        <v>96.102</v>
      </c>
      <c r="AR132" s="114" t="s">
        <v>80</v>
      </c>
      <c r="AT132" s="120" t="s">
        <v>71</v>
      </c>
      <c r="AU132" s="120" t="s">
        <v>80</v>
      </c>
      <c r="AY132" s="114" t="s">
        <v>120</v>
      </c>
      <c r="BK132" s="121">
        <f>SUM(BK133:BK192)</f>
        <v>0</v>
      </c>
    </row>
    <row r="133" spans="2:65" s="1" customFormat="1" ht="22.8">
      <c r="B133" s="124"/>
      <c r="C133" s="125" t="s">
        <v>80</v>
      </c>
      <c r="D133" s="125" t="s">
        <v>122</v>
      </c>
      <c r="E133" s="126" t="s">
        <v>123</v>
      </c>
      <c r="F133" s="127" t="s">
        <v>124</v>
      </c>
      <c r="G133" s="128" t="s">
        <v>125</v>
      </c>
      <c r="H133" s="129">
        <v>700</v>
      </c>
      <c r="I133" s="130"/>
      <c r="J133" s="130">
        <f>ROUND(I133*H133,2)</f>
        <v>0</v>
      </c>
      <c r="K133" s="127" t="s">
        <v>472</v>
      </c>
      <c r="L133" s="29"/>
      <c r="M133" s="131" t="s">
        <v>1</v>
      </c>
      <c r="N133" s="132" t="s">
        <v>37</v>
      </c>
      <c r="O133" s="133">
        <v>0.013</v>
      </c>
      <c r="P133" s="133">
        <f>O133*H133</f>
        <v>9.1</v>
      </c>
      <c r="Q133" s="133">
        <v>9E-05</v>
      </c>
      <c r="R133" s="133">
        <f>Q133*H133</f>
        <v>0.063</v>
      </c>
      <c r="S133" s="133">
        <v>0.115</v>
      </c>
      <c r="T133" s="134">
        <f>S133*H133</f>
        <v>80.5</v>
      </c>
      <c r="AR133" s="135" t="s">
        <v>126</v>
      </c>
      <c r="AT133" s="135" t="s">
        <v>122</v>
      </c>
      <c r="AU133" s="135" t="s">
        <v>82</v>
      </c>
      <c r="AY133" s="17" t="s">
        <v>120</v>
      </c>
      <c r="BE133" s="136">
        <f>IF(N133="základní",J133,0)</f>
        <v>0</v>
      </c>
      <c r="BF133" s="136">
        <f>IF(N133="snížená",J133,0)</f>
        <v>0</v>
      </c>
      <c r="BG133" s="136">
        <f>IF(N133="zákl. přenesená",J133,0)</f>
        <v>0</v>
      </c>
      <c r="BH133" s="136">
        <f>IF(N133="sníž. přenesená",J133,0)</f>
        <v>0</v>
      </c>
      <c r="BI133" s="136">
        <f>IF(N133="nulová",J133,0)</f>
        <v>0</v>
      </c>
      <c r="BJ133" s="17" t="s">
        <v>80</v>
      </c>
      <c r="BK133" s="136">
        <f>ROUND(I133*H133,2)</f>
        <v>0</v>
      </c>
      <c r="BL133" s="17" t="s">
        <v>126</v>
      </c>
      <c r="BM133" s="135" t="s">
        <v>127</v>
      </c>
    </row>
    <row r="134" spans="2:51" s="12" customFormat="1" ht="12">
      <c r="B134" s="137"/>
      <c r="D134" s="138" t="s">
        <v>128</v>
      </c>
      <c r="E134" s="139" t="s">
        <v>1</v>
      </c>
      <c r="F134" s="140" t="s">
        <v>129</v>
      </c>
      <c r="H134" s="141">
        <v>700</v>
      </c>
      <c r="L134" s="137"/>
      <c r="M134" s="142"/>
      <c r="T134" s="143"/>
      <c r="AT134" s="139" t="s">
        <v>128</v>
      </c>
      <c r="AU134" s="139" t="s">
        <v>82</v>
      </c>
      <c r="AV134" s="12" t="s">
        <v>82</v>
      </c>
      <c r="AW134" s="12" t="s">
        <v>29</v>
      </c>
      <c r="AX134" s="12" t="s">
        <v>72</v>
      </c>
      <c r="AY134" s="139" t="s">
        <v>120</v>
      </c>
    </row>
    <row r="135" spans="2:51" s="13" customFormat="1" ht="12">
      <c r="B135" s="144"/>
      <c r="D135" s="138" t="s">
        <v>128</v>
      </c>
      <c r="E135" s="145" t="s">
        <v>1</v>
      </c>
      <c r="F135" s="146" t="s">
        <v>130</v>
      </c>
      <c r="H135" s="147">
        <v>700</v>
      </c>
      <c r="L135" s="144"/>
      <c r="M135" s="148"/>
      <c r="T135" s="149"/>
      <c r="AT135" s="145" t="s">
        <v>128</v>
      </c>
      <c r="AU135" s="145" t="s">
        <v>82</v>
      </c>
      <c r="AV135" s="13" t="s">
        <v>126</v>
      </c>
      <c r="AW135" s="13" t="s">
        <v>29</v>
      </c>
      <c r="AX135" s="13" t="s">
        <v>80</v>
      </c>
      <c r="AY135" s="145" t="s">
        <v>120</v>
      </c>
    </row>
    <row r="136" spans="2:65" s="1" customFormat="1" ht="16.5" customHeight="1">
      <c r="B136" s="124"/>
      <c r="C136" s="125" t="s">
        <v>82</v>
      </c>
      <c r="D136" s="125" t="s">
        <v>122</v>
      </c>
      <c r="E136" s="126" t="s">
        <v>131</v>
      </c>
      <c r="F136" s="127" t="s">
        <v>132</v>
      </c>
      <c r="G136" s="128" t="s">
        <v>133</v>
      </c>
      <c r="H136" s="129">
        <v>53.8</v>
      </c>
      <c r="I136" s="130"/>
      <c r="J136" s="130">
        <f>ROUND(I136*H136,2)</f>
        <v>0</v>
      </c>
      <c r="K136" s="127" t="s">
        <v>472</v>
      </c>
      <c r="L136" s="29"/>
      <c r="M136" s="131" t="s">
        <v>1</v>
      </c>
      <c r="N136" s="132" t="s">
        <v>37</v>
      </c>
      <c r="O136" s="133">
        <v>0.272</v>
      </c>
      <c r="P136" s="133">
        <f>O136*H136</f>
        <v>14.6336</v>
      </c>
      <c r="Q136" s="133">
        <v>0</v>
      </c>
      <c r="R136" s="133">
        <f>Q136*H136</f>
        <v>0</v>
      </c>
      <c r="S136" s="133">
        <v>0.29</v>
      </c>
      <c r="T136" s="134">
        <f>S136*H136</f>
        <v>15.601999999999999</v>
      </c>
      <c r="AR136" s="135" t="s">
        <v>126</v>
      </c>
      <c r="AT136" s="135" t="s">
        <v>122</v>
      </c>
      <c r="AU136" s="135" t="s">
        <v>82</v>
      </c>
      <c r="AY136" s="17" t="s">
        <v>120</v>
      </c>
      <c r="BE136" s="136">
        <f>IF(N136="základní",J136,0)</f>
        <v>0</v>
      </c>
      <c r="BF136" s="136">
        <f>IF(N136="snížená",J136,0)</f>
        <v>0</v>
      </c>
      <c r="BG136" s="136">
        <f>IF(N136="zákl. přenesená",J136,0)</f>
        <v>0</v>
      </c>
      <c r="BH136" s="136">
        <f>IF(N136="sníž. přenesená",J136,0)</f>
        <v>0</v>
      </c>
      <c r="BI136" s="136">
        <f>IF(N136="nulová",J136,0)</f>
        <v>0</v>
      </c>
      <c r="BJ136" s="17" t="s">
        <v>80</v>
      </c>
      <c r="BK136" s="136">
        <f>ROUND(I136*H136,2)</f>
        <v>0</v>
      </c>
      <c r="BL136" s="17" t="s">
        <v>126</v>
      </c>
      <c r="BM136" s="135" t="s">
        <v>134</v>
      </c>
    </row>
    <row r="137" spans="2:51" s="12" customFormat="1" ht="12">
      <c r="B137" s="137"/>
      <c r="D137" s="138" t="s">
        <v>128</v>
      </c>
      <c r="E137" s="139" t="s">
        <v>1</v>
      </c>
      <c r="F137" s="140" t="s">
        <v>135</v>
      </c>
      <c r="H137" s="141">
        <v>53.8</v>
      </c>
      <c r="L137" s="137"/>
      <c r="M137" s="142"/>
      <c r="T137" s="143"/>
      <c r="AT137" s="139" t="s">
        <v>128</v>
      </c>
      <c r="AU137" s="139" t="s">
        <v>82</v>
      </c>
      <c r="AV137" s="12" t="s">
        <v>82</v>
      </c>
      <c r="AW137" s="12" t="s">
        <v>29</v>
      </c>
      <c r="AX137" s="12" t="s">
        <v>72</v>
      </c>
      <c r="AY137" s="139" t="s">
        <v>120</v>
      </c>
    </row>
    <row r="138" spans="2:51" s="13" customFormat="1" ht="12">
      <c r="B138" s="144"/>
      <c r="D138" s="138" t="s">
        <v>128</v>
      </c>
      <c r="E138" s="145" t="s">
        <v>1</v>
      </c>
      <c r="F138" s="146" t="s">
        <v>130</v>
      </c>
      <c r="H138" s="147">
        <v>53.8</v>
      </c>
      <c r="L138" s="144"/>
      <c r="M138" s="148"/>
      <c r="T138" s="149"/>
      <c r="AT138" s="145" t="s">
        <v>128</v>
      </c>
      <c r="AU138" s="145" t="s">
        <v>82</v>
      </c>
      <c r="AV138" s="13" t="s">
        <v>126</v>
      </c>
      <c r="AW138" s="13" t="s">
        <v>29</v>
      </c>
      <c r="AX138" s="13" t="s">
        <v>80</v>
      </c>
      <c r="AY138" s="145" t="s">
        <v>120</v>
      </c>
    </row>
    <row r="139" spans="2:65" s="1" customFormat="1" ht="22.8">
      <c r="B139" s="124"/>
      <c r="C139" s="125" t="s">
        <v>136</v>
      </c>
      <c r="D139" s="125" t="s">
        <v>122</v>
      </c>
      <c r="E139" s="126" t="s">
        <v>137</v>
      </c>
      <c r="F139" s="127" t="s">
        <v>138</v>
      </c>
      <c r="G139" s="128" t="s">
        <v>125</v>
      </c>
      <c r="H139" s="129">
        <v>507.32</v>
      </c>
      <c r="I139" s="130"/>
      <c r="J139" s="130">
        <f>ROUND(I139*H139,2)</f>
        <v>0</v>
      </c>
      <c r="K139" s="127" t="s">
        <v>472</v>
      </c>
      <c r="L139" s="29"/>
      <c r="M139" s="131" t="s">
        <v>1</v>
      </c>
      <c r="N139" s="132" t="s">
        <v>37</v>
      </c>
      <c r="O139" s="133">
        <v>0.026</v>
      </c>
      <c r="P139" s="133">
        <f>O139*H139</f>
        <v>13.19032</v>
      </c>
      <c r="Q139" s="133">
        <v>0</v>
      </c>
      <c r="R139" s="133">
        <f>Q139*H139</f>
        <v>0</v>
      </c>
      <c r="S139" s="133">
        <v>0</v>
      </c>
      <c r="T139" s="134">
        <f>S139*H139</f>
        <v>0</v>
      </c>
      <c r="AR139" s="135" t="s">
        <v>126</v>
      </c>
      <c r="AT139" s="135" t="s">
        <v>122</v>
      </c>
      <c r="AU139" s="135" t="s">
        <v>82</v>
      </c>
      <c r="AY139" s="17" t="s">
        <v>120</v>
      </c>
      <c r="BE139" s="136">
        <f>IF(N139="základní",J139,0)</f>
        <v>0</v>
      </c>
      <c r="BF139" s="136">
        <f>IF(N139="snížená",J139,0)</f>
        <v>0</v>
      </c>
      <c r="BG139" s="136">
        <f>IF(N139="zákl. přenesená",J139,0)</f>
        <v>0</v>
      </c>
      <c r="BH139" s="136">
        <f>IF(N139="sníž. přenesená",J139,0)</f>
        <v>0</v>
      </c>
      <c r="BI139" s="136">
        <f>IF(N139="nulová",J139,0)</f>
        <v>0</v>
      </c>
      <c r="BJ139" s="17" t="s">
        <v>80</v>
      </c>
      <c r="BK139" s="136">
        <f>ROUND(I139*H139,2)</f>
        <v>0</v>
      </c>
      <c r="BL139" s="17" t="s">
        <v>126</v>
      </c>
      <c r="BM139" s="135" t="s">
        <v>139</v>
      </c>
    </row>
    <row r="140" spans="2:51" s="12" customFormat="1" ht="12">
      <c r="B140" s="137"/>
      <c r="D140" s="138" t="s">
        <v>128</v>
      </c>
      <c r="E140" s="139" t="s">
        <v>1</v>
      </c>
      <c r="F140" s="140" t="s">
        <v>140</v>
      </c>
      <c r="H140" s="141">
        <v>507.32</v>
      </c>
      <c r="L140" s="137"/>
      <c r="M140" s="142"/>
      <c r="T140" s="143"/>
      <c r="AT140" s="139" t="s">
        <v>128</v>
      </c>
      <c r="AU140" s="139" t="s">
        <v>82</v>
      </c>
      <c r="AV140" s="12" t="s">
        <v>82</v>
      </c>
      <c r="AW140" s="12" t="s">
        <v>29</v>
      </c>
      <c r="AX140" s="12" t="s">
        <v>72</v>
      </c>
      <c r="AY140" s="139" t="s">
        <v>120</v>
      </c>
    </row>
    <row r="141" spans="2:51" s="13" customFormat="1" ht="12">
      <c r="B141" s="144"/>
      <c r="D141" s="138" t="s">
        <v>128</v>
      </c>
      <c r="E141" s="145" t="s">
        <v>1</v>
      </c>
      <c r="F141" s="146" t="s">
        <v>130</v>
      </c>
      <c r="H141" s="147">
        <v>507.32</v>
      </c>
      <c r="L141" s="144"/>
      <c r="M141" s="148"/>
      <c r="T141" s="149"/>
      <c r="AT141" s="145" t="s">
        <v>128</v>
      </c>
      <c r="AU141" s="145" t="s">
        <v>82</v>
      </c>
      <c r="AV141" s="13" t="s">
        <v>126</v>
      </c>
      <c r="AW141" s="13" t="s">
        <v>29</v>
      </c>
      <c r="AX141" s="13" t="s">
        <v>80</v>
      </c>
      <c r="AY141" s="145" t="s">
        <v>120</v>
      </c>
    </row>
    <row r="142" spans="2:65" s="1" customFormat="1" ht="34.2">
      <c r="B142" s="124"/>
      <c r="C142" s="125" t="s">
        <v>126</v>
      </c>
      <c r="D142" s="125" t="s">
        <v>122</v>
      </c>
      <c r="E142" s="126" t="s">
        <v>141</v>
      </c>
      <c r="F142" s="127" t="s">
        <v>142</v>
      </c>
      <c r="G142" s="128" t="s">
        <v>143</v>
      </c>
      <c r="H142" s="129">
        <v>282.868</v>
      </c>
      <c r="I142" s="130"/>
      <c r="J142" s="130">
        <f>ROUND(I142*H142,2)</f>
        <v>0</v>
      </c>
      <c r="K142" s="127" t="s">
        <v>472</v>
      </c>
      <c r="L142" s="29"/>
      <c r="M142" s="131" t="s">
        <v>1</v>
      </c>
      <c r="N142" s="132" t="s">
        <v>37</v>
      </c>
      <c r="O142" s="133">
        <v>0.693</v>
      </c>
      <c r="P142" s="133">
        <f>O142*H142</f>
        <v>196.02752399999997</v>
      </c>
      <c r="Q142" s="133">
        <v>0</v>
      </c>
      <c r="R142" s="133">
        <f>Q142*H142</f>
        <v>0</v>
      </c>
      <c r="S142" s="133">
        <v>0</v>
      </c>
      <c r="T142" s="134">
        <f>S142*H142</f>
        <v>0</v>
      </c>
      <c r="AR142" s="135" t="s">
        <v>126</v>
      </c>
      <c r="AT142" s="135" t="s">
        <v>122</v>
      </c>
      <c r="AU142" s="135" t="s">
        <v>82</v>
      </c>
      <c r="AY142" s="17" t="s">
        <v>120</v>
      </c>
      <c r="BE142" s="136">
        <f>IF(N142="základní",J142,0)</f>
        <v>0</v>
      </c>
      <c r="BF142" s="136">
        <f>IF(N142="snížená",J142,0)</f>
        <v>0</v>
      </c>
      <c r="BG142" s="136">
        <f>IF(N142="zákl. přenesená",J142,0)</f>
        <v>0</v>
      </c>
      <c r="BH142" s="136">
        <f>IF(N142="sníž. přenesená",J142,0)</f>
        <v>0</v>
      </c>
      <c r="BI142" s="136">
        <f>IF(N142="nulová",J142,0)</f>
        <v>0</v>
      </c>
      <c r="BJ142" s="17" t="s">
        <v>80</v>
      </c>
      <c r="BK142" s="136">
        <f>ROUND(I142*H142,2)</f>
        <v>0</v>
      </c>
      <c r="BL142" s="17" t="s">
        <v>126</v>
      </c>
      <c r="BM142" s="135" t="s">
        <v>144</v>
      </c>
    </row>
    <row r="143" spans="2:51" s="12" customFormat="1" ht="12">
      <c r="B143" s="137"/>
      <c r="D143" s="138" t="s">
        <v>128</v>
      </c>
      <c r="E143" s="139" t="s">
        <v>1</v>
      </c>
      <c r="F143" s="140" t="s">
        <v>145</v>
      </c>
      <c r="H143" s="141">
        <v>43.26</v>
      </c>
      <c r="L143" s="137"/>
      <c r="M143" s="142"/>
      <c r="T143" s="143"/>
      <c r="AT143" s="139" t="s">
        <v>128</v>
      </c>
      <c r="AU143" s="139" t="s">
        <v>82</v>
      </c>
      <c r="AV143" s="12" t="s">
        <v>82</v>
      </c>
      <c r="AW143" s="12" t="s">
        <v>29</v>
      </c>
      <c r="AX143" s="12" t="s">
        <v>72</v>
      </c>
      <c r="AY143" s="139" t="s">
        <v>120</v>
      </c>
    </row>
    <row r="144" spans="2:51" s="12" customFormat="1" ht="12">
      <c r="B144" s="137"/>
      <c r="D144" s="138" t="s">
        <v>128</v>
      </c>
      <c r="E144" s="139" t="s">
        <v>1</v>
      </c>
      <c r="F144" s="140" t="s">
        <v>146</v>
      </c>
      <c r="H144" s="141">
        <v>239.608</v>
      </c>
      <c r="L144" s="137"/>
      <c r="M144" s="142"/>
      <c r="T144" s="143"/>
      <c r="AT144" s="139" t="s">
        <v>128</v>
      </c>
      <c r="AU144" s="139" t="s">
        <v>82</v>
      </c>
      <c r="AV144" s="12" t="s">
        <v>82</v>
      </c>
      <c r="AW144" s="12" t="s">
        <v>29</v>
      </c>
      <c r="AX144" s="12" t="s">
        <v>72</v>
      </c>
      <c r="AY144" s="139" t="s">
        <v>120</v>
      </c>
    </row>
    <row r="145" spans="2:51" s="13" customFormat="1" ht="12">
      <c r="B145" s="144"/>
      <c r="D145" s="138" t="s">
        <v>128</v>
      </c>
      <c r="E145" s="145" t="s">
        <v>1</v>
      </c>
      <c r="F145" s="146" t="s">
        <v>130</v>
      </c>
      <c r="H145" s="147">
        <v>282.868</v>
      </c>
      <c r="L145" s="144"/>
      <c r="M145" s="148"/>
      <c r="T145" s="149"/>
      <c r="AT145" s="145" t="s">
        <v>128</v>
      </c>
      <c r="AU145" s="145" t="s">
        <v>82</v>
      </c>
      <c r="AV145" s="13" t="s">
        <v>126</v>
      </c>
      <c r="AW145" s="13" t="s">
        <v>29</v>
      </c>
      <c r="AX145" s="13" t="s">
        <v>80</v>
      </c>
      <c r="AY145" s="145" t="s">
        <v>120</v>
      </c>
    </row>
    <row r="146" spans="2:65" s="1" customFormat="1" ht="22.8">
      <c r="B146" s="124"/>
      <c r="C146" s="125" t="s">
        <v>147</v>
      </c>
      <c r="D146" s="125" t="s">
        <v>122</v>
      </c>
      <c r="E146" s="126" t="s">
        <v>148</v>
      </c>
      <c r="F146" s="127" t="s">
        <v>149</v>
      </c>
      <c r="G146" s="128" t="s">
        <v>143</v>
      </c>
      <c r="H146" s="129">
        <v>1.5</v>
      </c>
      <c r="I146" s="130"/>
      <c r="J146" s="130">
        <f>ROUND(I146*H146,2)</f>
        <v>0</v>
      </c>
      <c r="K146" s="127" t="s">
        <v>472</v>
      </c>
      <c r="L146" s="29"/>
      <c r="M146" s="131" t="s">
        <v>1</v>
      </c>
      <c r="N146" s="132" t="s">
        <v>37</v>
      </c>
      <c r="O146" s="133">
        <v>11.196</v>
      </c>
      <c r="P146" s="133">
        <f>O146*H146</f>
        <v>16.794</v>
      </c>
      <c r="Q146" s="133">
        <v>0</v>
      </c>
      <c r="R146" s="133">
        <f>Q146*H146</f>
        <v>0</v>
      </c>
      <c r="S146" s="133">
        <v>0</v>
      </c>
      <c r="T146" s="134">
        <f>S146*H146</f>
        <v>0</v>
      </c>
      <c r="AR146" s="135" t="s">
        <v>126</v>
      </c>
      <c r="AT146" s="135" t="s">
        <v>122</v>
      </c>
      <c r="AU146" s="135" t="s">
        <v>82</v>
      </c>
      <c r="AY146" s="17" t="s">
        <v>120</v>
      </c>
      <c r="BE146" s="136">
        <f>IF(N146="základní",J146,0)</f>
        <v>0</v>
      </c>
      <c r="BF146" s="136">
        <f>IF(N146="snížená",J146,0)</f>
        <v>0</v>
      </c>
      <c r="BG146" s="136">
        <f>IF(N146="zákl. přenesená",J146,0)</f>
        <v>0</v>
      </c>
      <c r="BH146" s="136">
        <f>IF(N146="sníž. přenesená",J146,0)</f>
        <v>0</v>
      </c>
      <c r="BI146" s="136">
        <f>IF(N146="nulová",J146,0)</f>
        <v>0</v>
      </c>
      <c r="BJ146" s="17" t="s">
        <v>80</v>
      </c>
      <c r="BK146" s="136">
        <f>ROUND(I146*H146,2)</f>
        <v>0</v>
      </c>
      <c r="BL146" s="17" t="s">
        <v>126</v>
      </c>
      <c r="BM146" s="135" t="s">
        <v>150</v>
      </c>
    </row>
    <row r="147" spans="2:51" s="12" customFormat="1" ht="12">
      <c r="B147" s="137"/>
      <c r="D147" s="138" t="s">
        <v>128</v>
      </c>
      <c r="E147" s="139" t="s">
        <v>1</v>
      </c>
      <c r="F147" s="140" t="s">
        <v>151</v>
      </c>
      <c r="H147" s="141">
        <v>1.5</v>
      </c>
      <c r="L147" s="137"/>
      <c r="M147" s="142"/>
      <c r="T147" s="143"/>
      <c r="AT147" s="139" t="s">
        <v>128</v>
      </c>
      <c r="AU147" s="139" t="s">
        <v>82</v>
      </c>
      <c r="AV147" s="12" t="s">
        <v>82</v>
      </c>
      <c r="AW147" s="12" t="s">
        <v>29</v>
      </c>
      <c r="AX147" s="12" t="s">
        <v>72</v>
      </c>
      <c r="AY147" s="139" t="s">
        <v>120</v>
      </c>
    </row>
    <row r="148" spans="2:51" s="13" customFormat="1" ht="12">
      <c r="B148" s="144"/>
      <c r="D148" s="138" t="s">
        <v>128</v>
      </c>
      <c r="E148" s="145" t="s">
        <v>1</v>
      </c>
      <c r="F148" s="146" t="s">
        <v>130</v>
      </c>
      <c r="H148" s="147">
        <v>1.5</v>
      </c>
      <c r="L148" s="144"/>
      <c r="M148" s="148"/>
      <c r="T148" s="149"/>
      <c r="AT148" s="145" t="s">
        <v>128</v>
      </c>
      <c r="AU148" s="145" t="s">
        <v>82</v>
      </c>
      <c r="AV148" s="13" t="s">
        <v>126</v>
      </c>
      <c r="AW148" s="13" t="s">
        <v>29</v>
      </c>
      <c r="AX148" s="13" t="s">
        <v>80</v>
      </c>
      <c r="AY148" s="145" t="s">
        <v>120</v>
      </c>
    </row>
    <row r="149" spans="2:65" s="1" customFormat="1" ht="33" customHeight="1">
      <c r="B149" s="124"/>
      <c r="C149" s="125" t="s">
        <v>152</v>
      </c>
      <c r="D149" s="125" t="s">
        <v>122</v>
      </c>
      <c r="E149" s="126" t="s">
        <v>153</v>
      </c>
      <c r="F149" s="127" t="s">
        <v>154</v>
      </c>
      <c r="G149" s="128" t="s">
        <v>143</v>
      </c>
      <c r="H149" s="129">
        <v>282.592</v>
      </c>
      <c r="I149" s="130"/>
      <c r="J149" s="130">
        <f>ROUND(I149*H149,2)</f>
        <v>0</v>
      </c>
      <c r="K149" s="127" t="s">
        <v>472</v>
      </c>
      <c r="L149" s="29"/>
      <c r="M149" s="131" t="s">
        <v>1</v>
      </c>
      <c r="N149" s="132" t="s">
        <v>37</v>
      </c>
      <c r="O149" s="133">
        <v>0.072</v>
      </c>
      <c r="P149" s="133">
        <f>O149*H149</f>
        <v>20.346624</v>
      </c>
      <c r="Q149" s="133">
        <v>0</v>
      </c>
      <c r="R149" s="133">
        <f>Q149*H149</f>
        <v>0</v>
      </c>
      <c r="S149" s="133">
        <v>0</v>
      </c>
      <c r="T149" s="134">
        <f>S149*H149</f>
        <v>0</v>
      </c>
      <c r="AR149" s="135" t="s">
        <v>126</v>
      </c>
      <c r="AT149" s="135" t="s">
        <v>122</v>
      </c>
      <c r="AU149" s="135" t="s">
        <v>82</v>
      </c>
      <c r="AY149" s="17" t="s">
        <v>120</v>
      </c>
      <c r="BE149" s="136">
        <f>IF(N149="základní",J149,0)</f>
        <v>0</v>
      </c>
      <c r="BF149" s="136">
        <f>IF(N149="snížená",J149,0)</f>
        <v>0</v>
      </c>
      <c r="BG149" s="136">
        <f>IF(N149="zákl. přenesená",J149,0)</f>
        <v>0</v>
      </c>
      <c r="BH149" s="136">
        <f>IF(N149="sníž. přenesená",J149,0)</f>
        <v>0</v>
      </c>
      <c r="BI149" s="136">
        <f>IF(N149="nulová",J149,0)</f>
        <v>0</v>
      </c>
      <c r="BJ149" s="17" t="s">
        <v>80</v>
      </c>
      <c r="BK149" s="136">
        <f>ROUND(I149*H149,2)</f>
        <v>0</v>
      </c>
      <c r="BL149" s="17" t="s">
        <v>126</v>
      </c>
      <c r="BM149" s="135" t="s">
        <v>155</v>
      </c>
    </row>
    <row r="150" spans="2:51" s="12" customFormat="1" ht="12">
      <c r="B150" s="137"/>
      <c r="D150" s="138" t="s">
        <v>128</v>
      </c>
      <c r="E150" s="139" t="s">
        <v>1</v>
      </c>
      <c r="F150" s="140" t="s">
        <v>156</v>
      </c>
      <c r="H150" s="141">
        <v>282.868</v>
      </c>
      <c r="L150" s="137"/>
      <c r="M150" s="142"/>
      <c r="T150" s="143"/>
      <c r="AT150" s="139" t="s">
        <v>128</v>
      </c>
      <c r="AU150" s="139" t="s">
        <v>82</v>
      </c>
      <c r="AV150" s="12" t="s">
        <v>82</v>
      </c>
      <c r="AW150" s="12" t="s">
        <v>29</v>
      </c>
      <c r="AX150" s="12" t="s">
        <v>72</v>
      </c>
      <c r="AY150" s="139" t="s">
        <v>120</v>
      </c>
    </row>
    <row r="151" spans="2:51" s="14" customFormat="1" ht="12">
      <c r="B151" s="150"/>
      <c r="D151" s="138" t="s">
        <v>128</v>
      </c>
      <c r="E151" s="151" t="s">
        <v>1</v>
      </c>
      <c r="F151" s="152" t="s">
        <v>157</v>
      </c>
      <c r="H151" s="151" t="s">
        <v>1</v>
      </c>
      <c r="L151" s="150"/>
      <c r="M151" s="153"/>
      <c r="T151" s="154"/>
      <c r="AT151" s="151" t="s">
        <v>128</v>
      </c>
      <c r="AU151" s="151" t="s">
        <v>82</v>
      </c>
      <c r="AV151" s="14" t="s">
        <v>80</v>
      </c>
      <c r="AW151" s="14" t="s">
        <v>29</v>
      </c>
      <c r="AX151" s="14" t="s">
        <v>72</v>
      </c>
      <c r="AY151" s="151" t="s">
        <v>120</v>
      </c>
    </row>
    <row r="152" spans="2:51" s="12" customFormat="1" ht="12">
      <c r="B152" s="137"/>
      <c r="D152" s="138" t="s">
        <v>128</v>
      </c>
      <c r="E152" s="139" t="s">
        <v>1</v>
      </c>
      <c r="F152" s="140" t="s">
        <v>158</v>
      </c>
      <c r="H152" s="141">
        <v>27.532</v>
      </c>
      <c r="L152" s="137"/>
      <c r="M152" s="142"/>
      <c r="T152" s="143"/>
      <c r="AT152" s="139" t="s">
        <v>128</v>
      </c>
      <c r="AU152" s="139" t="s">
        <v>82</v>
      </c>
      <c r="AV152" s="12" t="s">
        <v>82</v>
      </c>
      <c r="AW152" s="12" t="s">
        <v>29</v>
      </c>
      <c r="AX152" s="12" t="s">
        <v>72</v>
      </c>
      <c r="AY152" s="139" t="s">
        <v>120</v>
      </c>
    </row>
    <row r="153" spans="2:51" s="14" customFormat="1" ht="12">
      <c r="B153" s="150"/>
      <c r="D153" s="138" t="s">
        <v>128</v>
      </c>
      <c r="E153" s="151" t="s">
        <v>1</v>
      </c>
      <c r="F153" s="152" t="s">
        <v>159</v>
      </c>
      <c r="H153" s="151" t="s">
        <v>1</v>
      </c>
      <c r="L153" s="150"/>
      <c r="M153" s="153"/>
      <c r="T153" s="154"/>
      <c r="AT153" s="151" t="s">
        <v>128</v>
      </c>
      <c r="AU153" s="151" t="s">
        <v>82</v>
      </c>
      <c r="AV153" s="14" t="s">
        <v>80</v>
      </c>
      <c r="AW153" s="14" t="s">
        <v>29</v>
      </c>
      <c r="AX153" s="14" t="s">
        <v>72</v>
      </c>
      <c r="AY153" s="151" t="s">
        <v>120</v>
      </c>
    </row>
    <row r="154" spans="2:51" s="12" customFormat="1" ht="12">
      <c r="B154" s="137"/>
      <c r="D154" s="138" t="s">
        <v>128</v>
      </c>
      <c r="E154" s="139" t="s">
        <v>1</v>
      </c>
      <c r="F154" s="140" t="s">
        <v>160</v>
      </c>
      <c r="H154" s="141">
        <v>-27.808</v>
      </c>
      <c r="L154" s="137"/>
      <c r="M154" s="142"/>
      <c r="T154" s="143"/>
      <c r="AT154" s="139" t="s">
        <v>128</v>
      </c>
      <c r="AU154" s="139" t="s">
        <v>82</v>
      </c>
      <c r="AV154" s="12" t="s">
        <v>82</v>
      </c>
      <c r="AW154" s="12" t="s">
        <v>29</v>
      </c>
      <c r="AX154" s="12" t="s">
        <v>72</v>
      </c>
      <c r="AY154" s="139" t="s">
        <v>120</v>
      </c>
    </row>
    <row r="155" spans="2:51" s="13" customFormat="1" ht="12">
      <c r="B155" s="144"/>
      <c r="D155" s="138" t="s">
        <v>128</v>
      </c>
      <c r="E155" s="145" t="s">
        <v>1</v>
      </c>
      <c r="F155" s="146" t="s">
        <v>130</v>
      </c>
      <c r="H155" s="147">
        <v>282.592</v>
      </c>
      <c r="L155" s="144"/>
      <c r="M155" s="148"/>
      <c r="T155" s="149"/>
      <c r="AT155" s="145" t="s">
        <v>128</v>
      </c>
      <c r="AU155" s="145" t="s">
        <v>82</v>
      </c>
      <c r="AV155" s="13" t="s">
        <v>126</v>
      </c>
      <c r="AW155" s="13" t="s">
        <v>29</v>
      </c>
      <c r="AX155" s="13" t="s">
        <v>80</v>
      </c>
      <c r="AY155" s="145" t="s">
        <v>120</v>
      </c>
    </row>
    <row r="156" spans="2:65" s="1" customFormat="1" ht="33" customHeight="1">
      <c r="B156" s="124"/>
      <c r="C156" s="125" t="s">
        <v>161</v>
      </c>
      <c r="D156" s="125" t="s">
        <v>122</v>
      </c>
      <c r="E156" s="126" t="s">
        <v>162</v>
      </c>
      <c r="F156" s="127" t="s">
        <v>163</v>
      </c>
      <c r="G156" s="128" t="s">
        <v>143</v>
      </c>
      <c r="H156" s="129">
        <v>1.5</v>
      </c>
      <c r="I156" s="130"/>
      <c r="J156" s="130">
        <f>ROUND(I156*H156,2)</f>
        <v>0</v>
      </c>
      <c r="K156" s="127" t="s">
        <v>472</v>
      </c>
      <c r="L156" s="29"/>
      <c r="M156" s="131" t="s">
        <v>1</v>
      </c>
      <c r="N156" s="132" t="s">
        <v>37</v>
      </c>
      <c r="O156" s="133">
        <v>0.082</v>
      </c>
      <c r="P156" s="133">
        <f>O156*H156</f>
        <v>0.123</v>
      </c>
      <c r="Q156" s="133">
        <v>0</v>
      </c>
      <c r="R156" s="133">
        <f>Q156*H156</f>
        <v>0</v>
      </c>
      <c r="S156" s="133">
        <v>0</v>
      </c>
      <c r="T156" s="134">
        <f>S156*H156</f>
        <v>0</v>
      </c>
      <c r="AR156" s="135" t="s">
        <v>126</v>
      </c>
      <c r="AT156" s="135" t="s">
        <v>122</v>
      </c>
      <c r="AU156" s="135" t="s">
        <v>82</v>
      </c>
      <c r="AY156" s="17" t="s">
        <v>120</v>
      </c>
      <c r="BE156" s="136">
        <f>IF(N156="základní",J156,0)</f>
        <v>0</v>
      </c>
      <c r="BF156" s="136">
        <f>IF(N156="snížená",J156,0)</f>
        <v>0</v>
      </c>
      <c r="BG156" s="136">
        <f>IF(N156="zákl. přenesená",J156,0)</f>
        <v>0</v>
      </c>
      <c r="BH156" s="136">
        <f>IF(N156="sníž. přenesená",J156,0)</f>
        <v>0</v>
      </c>
      <c r="BI156" s="136">
        <f>IF(N156="nulová",J156,0)</f>
        <v>0</v>
      </c>
      <c r="BJ156" s="17" t="s">
        <v>80</v>
      </c>
      <c r="BK156" s="136">
        <f>ROUND(I156*H156,2)</f>
        <v>0</v>
      </c>
      <c r="BL156" s="17" t="s">
        <v>126</v>
      </c>
      <c r="BM156" s="135" t="s">
        <v>164</v>
      </c>
    </row>
    <row r="157" spans="2:51" s="12" customFormat="1" ht="12">
      <c r="B157" s="137"/>
      <c r="D157" s="138" t="s">
        <v>128</v>
      </c>
      <c r="E157" s="139" t="s">
        <v>1</v>
      </c>
      <c r="F157" s="140" t="s">
        <v>165</v>
      </c>
      <c r="H157" s="141">
        <v>1.5</v>
      </c>
      <c r="L157" s="137"/>
      <c r="M157" s="142"/>
      <c r="T157" s="143"/>
      <c r="AT157" s="139" t="s">
        <v>128</v>
      </c>
      <c r="AU157" s="139" t="s">
        <v>82</v>
      </c>
      <c r="AV157" s="12" t="s">
        <v>82</v>
      </c>
      <c r="AW157" s="12" t="s">
        <v>29</v>
      </c>
      <c r="AX157" s="12" t="s">
        <v>72</v>
      </c>
      <c r="AY157" s="139" t="s">
        <v>120</v>
      </c>
    </row>
    <row r="158" spans="2:51" s="13" customFormat="1" ht="12">
      <c r="B158" s="144"/>
      <c r="D158" s="138" t="s">
        <v>128</v>
      </c>
      <c r="E158" s="145" t="s">
        <v>1</v>
      </c>
      <c r="F158" s="146" t="s">
        <v>130</v>
      </c>
      <c r="H158" s="147">
        <v>1.5</v>
      </c>
      <c r="L158" s="144"/>
      <c r="M158" s="148"/>
      <c r="T158" s="149"/>
      <c r="AT158" s="145" t="s">
        <v>128</v>
      </c>
      <c r="AU158" s="145" t="s">
        <v>82</v>
      </c>
      <c r="AV158" s="13" t="s">
        <v>126</v>
      </c>
      <c r="AW158" s="13" t="s">
        <v>29</v>
      </c>
      <c r="AX158" s="13" t="s">
        <v>80</v>
      </c>
      <c r="AY158" s="145" t="s">
        <v>120</v>
      </c>
    </row>
    <row r="159" spans="2:65" s="1" customFormat="1" ht="16.5" customHeight="1">
      <c r="B159" s="124"/>
      <c r="C159" s="125" t="s">
        <v>166</v>
      </c>
      <c r="D159" s="125" t="s">
        <v>122</v>
      </c>
      <c r="E159" s="126" t="s">
        <v>167</v>
      </c>
      <c r="F159" s="127" t="s">
        <v>168</v>
      </c>
      <c r="G159" s="128" t="s">
        <v>143</v>
      </c>
      <c r="H159" s="129">
        <v>284.092</v>
      </c>
      <c r="I159" s="130"/>
      <c r="J159" s="130">
        <f>ROUND(I159*H159,2)</f>
        <v>0</v>
      </c>
      <c r="K159" s="127" t="s">
        <v>472</v>
      </c>
      <c r="L159" s="29"/>
      <c r="M159" s="131" t="s">
        <v>1</v>
      </c>
      <c r="N159" s="132" t="s">
        <v>37</v>
      </c>
      <c r="O159" s="133">
        <v>0.009</v>
      </c>
      <c r="P159" s="133">
        <f>O159*H159</f>
        <v>2.556828</v>
      </c>
      <c r="Q159" s="133">
        <v>0</v>
      </c>
      <c r="R159" s="133">
        <f>Q159*H159</f>
        <v>0</v>
      </c>
      <c r="S159" s="133">
        <v>0</v>
      </c>
      <c r="T159" s="134">
        <f>S159*H159</f>
        <v>0</v>
      </c>
      <c r="AR159" s="135" t="s">
        <v>126</v>
      </c>
      <c r="AT159" s="135" t="s">
        <v>122</v>
      </c>
      <c r="AU159" s="135" t="s">
        <v>82</v>
      </c>
      <c r="AY159" s="17" t="s">
        <v>120</v>
      </c>
      <c r="BE159" s="136">
        <f>IF(N159="základní",J159,0)</f>
        <v>0</v>
      </c>
      <c r="BF159" s="136">
        <f>IF(N159="snížená",J159,0)</f>
        <v>0</v>
      </c>
      <c r="BG159" s="136">
        <f>IF(N159="zákl. přenesená",J159,0)</f>
        <v>0</v>
      </c>
      <c r="BH159" s="136">
        <f>IF(N159="sníž. přenesená",J159,0)</f>
        <v>0</v>
      </c>
      <c r="BI159" s="136">
        <f>IF(N159="nulová",J159,0)</f>
        <v>0</v>
      </c>
      <c r="BJ159" s="17" t="s">
        <v>80</v>
      </c>
      <c r="BK159" s="136">
        <f>ROUND(I159*H159,2)</f>
        <v>0</v>
      </c>
      <c r="BL159" s="17" t="s">
        <v>126</v>
      </c>
      <c r="BM159" s="135" t="s">
        <v>169</v>
      </c>
    </row>
    <row r="160" spans="2:51" s="12" customFormat="1" ht="12">
      <c r="B160" s="137"/>
      <c r="D160" s="138" t="s">
        <v>128</v>
      </c>
      <c r="E160" s="139" t="s">
        <v>1</v>
      </c>
      <c r="F160" s="140" t="s">
        <v>156</v>
      </c>
      <c r="H160" s="141">
        <v>282.868</v>
      </c>
      <c r="L160" s="137"/>
      <c r="M160" s="142"/>
      <c r="T160" s="143"/>
      <c r="AT160" s="139" t="s">
        <v>128</v>
      </c>
      <c r="AU160" s="139" t="s">
        <v>82</v>
      </c>
      <c r="AV160" s="12" t="s">
        <v>82</v>
      </c>
      <c r="AW160" s="12" t="s">
        <v>29</v>
      </c>
      <c r="AX160" s="12" t="s">
        <v>72</v>
      </c>
      <c r="AY160" s="139" t="s">
        <v>120</v>
      </c>
    </row>
    <row r="161" spans="2:51" s="14" customFormat="1" ht="12">
      <c r="B161" s="150"/>
      <c r="D161" s="138" t="s">
        <v>128</v>
      </c>
      <c r="E161" s="151" t="s">
        <v>1</v>
      </c>
      <c r="F161" s="152" t="s">
        <v>157</v>
      </c>
      <c r="H161" s="151" t="s">
        <v>1</v>
      </c>
      <c r="L161" s="150"/>
      <c r="M161" s="153"/>
      <c r="T161" s="154"/>
      <c r="AT161" s="151" t="s">
        <v>128</v>
      </c>
      <c r="AU161" s="151" t="s">
        <v>82</v>
      </c>
      <c r="AV161" s="14" t="s">
        <v>80</v>
      </c>
      <c r="AW161" s="14" t="s">
        <v>29</v>
      </c>
      <c r="AX161" s="14" t="s">
        <v>72</v>
      </c>
      <c r="AY161" s="151" t="s">
        <v>120</v>
      </c>
    </row>
    <row r="162" spans="2:51" s="12" customFormat="1" ht="12">
      <c r="B162" s="137"/>
      <c r="D162" s="138" t="s">
        <v>128</v>
      </c>
      <c r="E162" s="139" t="s">
        <v>1</v>
      </c>
      <c r="F162" s="140" t="s">
        <v>158</v>
      </c>
      <c r="H162" s="141">
        <v>27.532</v>
      </c>
      <c r="L162" s="137"/>
      <c r="M162" s="142"/>
      <c r="T162" s="143"/>
      <c r="AT162" s="139" t="s">
        <v>128</v>
      </c>
      <c r="AU162" s="139" t="s">
        <v>82</v>
      </c>
      <c r="AV162" s="12" t="s">
        <v>82</v>
      </c>
      <c r="AW162" s="12" t="s">
        <v>29</v>
      </c>
      <c r="AX162" s="12" t="s">
        <v>72</v>
      </c>
      <c r="AY162" s="139" t="s">
        <v>120</v>
      </c>
    </row>
    <row r="163" spans="2:51" s="12" customFormat="1" ht="12">
      <c r="B163" s="137"/>
      <c r="D163" s="138" t="s">
        <v>128</v>
      </c>
      <c r="E163" s="139" t="s">
        <v>1</v>
      </c>
      <c r="F163" s="140" t="s">
        <v>165</v>
      </c>
      <c r="H163" s="141">
        <v>1.5</v>
      </c>
      <c r="L163" s="137"/>
      <c r="M163" s="142"/>
      <c r="T163" s="143"/>
      <c r="AT163" s="139" t="s">
        <v>128</v>
      </c>
      <c r="AU163" s="139" t="s">
        <v>82</v>
      </c>
      <c r="AV163" s="12" t="s">
        <v>82</v>
      </c>
      <c r="AW163" s="12" t="s">
        <v>29</v>
      </c>
      <c r="AX163" s="12" t="s">
        <v>72</v>
      </c>
      <c r="AY163" s="139" t="s">
        <v>120</v>
      </c>
    </row>
    <row r="164" spans="2:51" s="14" customFormat="1" ht="12">
      <c r="B164" s="150"/>
      <c r="D164" s="138" t="s">
        <v>128</v>
      </c>
      <c r="E164" s="151" t="s">
        <v>1</v>
      </c>
      <c r="F164" s="152" t="s">
        <v>159</v>
      </c>
      <c r="H164" s="151" t="s">
        <v>1</v>
      </c>
      <c r="L164" s="150"/>
      <c r="M164" s="153"/>
      <c r="T164" s="154"/>
      <c r="AT164" s="151" t="s">
        <v>128</v>
      </c>
      <c r="AU164" s="151" t="s">
        <v>82</v>
      </c>
      <c r="AV164" s="14" t="s">
        <v>80</v>
      </c>
      <c r="AW164" s="14" t="s">
        <v>29</v>
      </c>
      <c r="AX164" s="14" t="s">
        <v>72</v>
      </c>
      <c r="AY164" s="151" t="s">
        <v>120</v>
      </c>
    </row>
    <row r="165" spans="2:51" s="12" customFormat="1" ht="12">
      <c r="B165" s="137"/>
      <c r="D165" s="138" t="s">
        <v>128</v>
      </c>
      <c r="E165" s="139" t="s">
        <v>1</v>
      </c>
      <c r="F165" s="140" t="s">
        <v>160</v>
      </c>
      <c r="H165" s="141">
        <v>-27.808</v>
      </c>
      <c r="L165" s="137"/>
      <c r="M165" s="142"/>
      <c r="T165" s="143"/>
      <c r="AT165" s="139" t="s">
        <v>128</v>
      </c>
      <c r="AU165" s="139" t="s">
        <v>82</v>
      </c>
      <c r="AV165" s="12" t="s">
        <v>82</v>
      </c>
      <c r="AW165" s="12" t="s">
        <v>29</v>
      </c>
      <c r="AX165" s="12" t="s">
        <v>72</v>
      </c>
      <c r="AY165" s="139" t="s">
        <v>120</v>
      </c>
    </row>
    <row r="166" spans="2:51" s="13" customFormat="1" ht="12">
      <c r="B166" s="144"/>
      <c r="D166" s="138" t="s">
        <v>128</v>
      </c>
      <c r="E166" s="145" t="s">
        <v>1</v>
      </c>
      <c r="F166" s="146" t="s">
        <v>130</v>
      </c>
      <c r="H166" s="147">
        <v>284.092</v>
      </c>
      <c r="L166" s="144"/>
      <c r="M166" s="148"/>
      <c r="T166" s="149"/>
      <c r="AT166" s="145" t="s">
        <v>128</v>
      </c>
      <c r="AU166" s="145" t="s">
        <v>82</v>
      </c>
      <c r="AV166" s="13" t="s">
        <v>126</v>
      </c>
      <c r="AW166" s="13" t="s">
        <v>29</v>
      </c>
      <c r="AX166" s="13" t="s">
        <v>80</v>
      </c>
      <c r="AY166" s="145" t="s">
        <v>120</v>
      </c>
    </row>
    <row r="167" spans="2:65" s="1" customFormat="1" ht="33" customHeight="1">
      <c r="B167" s="124"/>
      <c r="C167" s="125" t="s">
        <v>170</v>
      </c>
      <c r="D167" s="125" t="s">
        <v>122</v>
      </c>
      <c r="E167" s="126" t="s">
        <v>171</v>
      </c>
      <c r="F167" s="127" t="s">
        <v>172</v>
      </c>
      <c r="G167" s="128" t="s">
        <v>173</v>
      </c>
      <c r="H167" s="129">
        <v>482.956</v>
      </c>
      <c r="I167" s="130"/>
      <c r="J167" s="130">
        <f>ROUND(I167*H167,2)</f>
        <v>0</v>
      </c>
      <c r="K167" s="127" t="s">
        <v>472</v>
      </c>
      <c r="L167" s="29"/>
      <c r="M167" s="131" t="s">
        <v>1</v>
      </c>
      <c r="N167" s="132" t="s">
        <v>37</v>
      </c>
      <c r="O167" s="133">
        <v>0</v>
      </c>
      <c r="P167" s="133">
        <f>O167*H167</f>
        <v>0</v>
      </c>
      <c r="Q167" s="133">
        <v>0</v>
      </c>
      <c r="R167" s="133">
        <f>Q167*H167</f>
        <v>0</v>
      </c>
      <c r="S167" s="133">
        <v>0</v>
      </c>
      <c r="T167" s="134">
        <f>S167*H167</f>
        <v>0</v>
      </c>
      <c r="AR167" s="135" t="s">
        <v>126</v>
      </c>
      <c r="AT167" s="135" t="s">
        <v>122</v>
      </c>
      <c r="AU167" s="135" t="s">
        <v>82</v>
      </c>
      <c r="AY167" s="17" t="s">
        <v>120</v>
      </c>
      <c r="BE167" s="136">
        <f>IF(N167="základní",J167,0)</f>
        <v>0</v>
      </c>
      <c r="BF167" s="136">
        <f>IF(N167="snížená",J167,0)</f>
        <v>0</v>
      </c>
      <c r="BG167" s="136">
        <f>IF(N167="zákl. přenesená",J167,0)</f>
        <v>0</v>
      </c>
      <c r="BH167" s="136">
        <f>IF(N167="sníž. přenesená",J167,0)</f>
        <v>0</v>
      </c>
      <c r="BI167" s="136">
        <f>IF(N167="nulová",J167,0)</f>
        <v>0</v>
      </c>
      <c r="BJ167" s="17" t="s">
        <v>80</v>
      </c>
      <c r="BK167" s="136">
        <f>ROUND(I167*H167,2)</f>
        <v>0</v>
      </c>
      <c r="BL167" s="17" t="s">
        <v>126</v>
      </c>
      <c r="BM167" s="135" t="s">
        <v>174</v>
      </c>
    </row>
    <row r="168" spans="2:51" s="12" customFormat="1" ht="12">
      <c r="B168" s="137"/>
      <c r="D168" s="138" t="s">
        <v>128</v>
      </c>
      <c r="E168" s="139" t="s">
        <v>1</v>
      </c>
      <c r="F168" s="140" t="s">
        <v>175</v>
      </c>
      <c r="H168" s="141">
        <v>482.956</v>
      </c>
      <c r="L168" s="137"/>
      <c r="M168" s="142"/>
      <c r="T168" s="143"/>
      <c r="AT168" s="139" t="s">
        <v>128</v>
      </c>
      <c r="AU168" s="139" t="s">
        <v>82</v>
      </c>
      <c r="AV168" s="12" t="s">
        <v>82</v>
      </c>
      <c r="AW168" s="12" t="s">
        <v>29</v>
      </c>
      <c r="AX168" s="12" t="s">
        <v>72</v>
      </c>
      <c r="AY168" s="139" t="s">
        <v>120</v>
      </c>
    </row>
    <row r="169" spans="2:51" s="13" customFormat="1" ht="12">
      <c r="B169" s="144"/>
      <c r="D169" s="138" t="s">
        <v>128</v>
      </c>
      <c r="E169" s="145" t="s">
        <v>1</v>
      </c>
      <c r="F169" s="146" t="s">
        <v>130</v>
      </c>
      <c r="H169" s="147">
        <v>482.956</v>
      </c>
      <c r="L169" s="144"/>
      <c r="M169" s="148"/>
      <c r="T169" s="149"/>
      <c r="AT169" s="145" t="s">
        <v>128</v>
      </c>
      <c r="AU169" s="145" t="s">
        <v>82</v>
      </c>
      <c r="AV169" s="13" t="s">
        <v>126</v>
      </c>
      <c r="AW169" s="13" t="s">
        <v>29</v>
      </c>
      <c r="AX169" s="13" t="s">
        <v>80</v>
      </c>
      <c r="AY169" s="145" t="s">
        <v>120</v>
      </c>
    </row>
    <row r="170" spans="2:65" s="1" customFormat="1" ht="22.8">
      <c r="B170" s="124"/>
      <c r="C170" s="125" t="s">
        <v>176</v>
      </c>
      <c r="D170" s="125" t="s">
        <v>122</v>
      </c>
      <c r="E170" s="126" t="s">
        <v>177</v>
      </c>
      <c r="F170" s="127" t="s">
        <v>178</v>
      </c>
      <c r="G170" s="128" t="s">
        <v>143</v>
      </c>
      <c r="H170" s="129">
        <v>27.808</v>
      </c>
      <c r="I170" s="130"/>
      <c r="J170" s="130">
        <f>ROUND(I170*H170,2)</f>
        <v>0</v>
      </c>
      <c r="K170" s="127" t="s">
        <v>472</v>
      </c>
      <c r="L170" s="29"/>
      <c r="M170" s="131" t="s">
        <v>1</v>
      </c>
      <c r="N170" s="132" t="s">
        <v>37</v>
      </c>
      <c r="O170" s="133">
        <v>0.328</v>
      </c>
      <c r="P170" s="133">
        <f>O170*H170</f>
        <v>9.121024</v>
      </c>
      <c r="Q170" s="133">
        <v>0</v>
      </c>
      <c r="R170" s="133">
        <f>Q170*H170</f>
        <v>0</v>
      </c>
      <c r="S170" s="133">
        <v>0</v>
      </c>
      <c r="T170" s="134">
        <f>S170*H170</f>
        <v>0</v>
      </c>
      <c r="AR170" s="135" t="s">
        <v>126</v>
      </c>
      <c r="AT170" s="135" t="s">
        <v>122</v>
      </c>
      <c r="AU170" s="135" t="s">
        <v>82</v>
      </c>
      <c r="AY170" s="17" t="s">
        <v>120</v>
      </c>
      <c r="BE170" s="136">
        <f>IF(N170="základní",J170,0)</f>
        <v>0</v>
      </c>
      <c r="BF170" s="136">
        <f>IF(N170="snížená",J170,0)</f>
        <v>0</v>
      </c>
      <c r="BG170" s="136">
        <f>IF(N170="zákl. přenesená",J170,0)</f>
        <v>0</v>
      </c>
      <c r="BH170" s="136">
        <f>IF(N170="sníž. přenesená",J170,0)</f>
        <v>0</v>
      </c>
      <c r="BI170" s="136">
        <f>IF(N170="nulová",J170,0)</f>
        <v>0</v>
      </c>
      <c r="BJ170" s="17" t="s">
        <v>80</v>
      </c>
      <c r="BK170" s="136">
        <f>ROUND(I170*H170,2)</f>
        <v>0</v>
      </c>
      <c r="BL170" s="17" t="s">
        <v>126</v>
      </c>
      <c r="BM170" s="135" t="s">
        <v>179</v>
      </c>
    </row>
    <row r="171" spans="2:51" s="12" customFormat="1" ht="12">
      <c r="B171" s="137"/>
      <c r="D171" s="138" t="s">
        <v>128</v>
      </c>
      <c r="E171" s="139" t="s">
        <v>1</v>
      </c>
      <c r="F171" s="140" t="s">
        <v>180</v>
      </c>
      <c r="H171" s="141">
        <v>27.808</v>
      </c>
      <c r="L171" s="137"/>
      <c r="M171" s="142"/>
      <c r="T171" s="143"/>
      <c r="AT171" s="139" t="s">
        <v>128</v>
      </c>
      <c r="AU171" s="139" t="s">
        <v>82</v>
      </c>
      <c r="AV171" s="12" t="s">
        <v>82</v>
      </c>
      <c r="AW171" s="12" t="s">
        <v>29</v>
      </c>
      <c r="AX171" s="12" t="s">
        <v>72</v>
      </c>
      <c r="AY171" s="139" t="s">
        <v>120</v>
      </c>
    </row>
    <row r="172" spans="2:51" s="13" customFormat="1" ht="12">
      <c r="B172" s="144"/>
      <c r="D172" s="138" t="s">
        <v>128</v>
      </c>
      <c r="E172" s="145" t="s">
        <v>1</v>
      </c>
      <c r="F172" s="146" t="s">
        <v>130</v>
      </c>
      <c r="H172" s="147">
        <v>27.808</v>
      </c>
      <c r="L172" s="144"/>
      <c r="M172" s="148"/>
      <c r="T172" s="149"/>
      <c r="AT172" s="145" t="s">
        <v>128</v>
      </c>
      <c r="AU172" s="145" t="s">
        <v>82</v>
      </c>
      <c r="AV172" s="13" t="s">
        <v>126</v>
      </c>
      <c r="AW172" s="13" t="s">
        <v>29</v>
      </c>
      <c r="AX172" s="13" t="s">
        <v>80</v>
      </c>
      <c r="AY172" s="145" t="s">
        <v>120</v>
      </c>
    </row>
    <row r="173" spans="2:65" s="1" customFormat="1" ht="22.8">
      <c r="B173" s="124"/>
      <c r="C173" s="125" t="s">
        <v>181</v>
      </c>
      <c r="D173" s="125" t="s">
        <v>122</v>
      </c>
      <c r="E173" s="126" t="s">
        <v>182</v>
      </c>
      <c r="F173" s="127" t="s">
        <v>183</v>
      </c>
      <c r="G173" s="128" t="s">
        <v>143</v>
      </c>
      <c r="H173" s="129">
        <v>1.8</v>
      </c>
      <c r="I173" s="130"/>
      <c r="J173" s="130">
        <f>ROUND(I173*H173,2)</f>
        <v>0</v>
      </c>
      <c r="K173" s="127" t="s">
        <v>472</v>
      </c>
      <c r="L173" s="29"/>
      <c r="M173" s="131" t="s">
        <v>1</v>
      </c>
      <c r="N173" s="132" t="s">
        <v>37</v>
      </c>
      <c r="O173" s="133">
        <v>1.789</v>
      </c>
      <c r="P173" s="133">
        <f>O173*H173</f>
        <v>3.2201999999999997</v>
      </c>
      <c r="Q173" s="133">
        <v>0</v>
      </c>
      <c r="R173" s="133">
        <f>Q173*H173</f>
        <v>0</v>
      </c>
      <c r="S173" s="133">
        <v>0</v>
      </c>
      <c r="T173" s="134">
        <f>S173*H173</f>
        <v>0</v>
      </c>
      <c r="AR173" s="135" t="s">
        <v>126</v>
      </c>
      <c r="AT173" s="135" t="s">
        <v>122</v>
      </c>
      <c r="AU173" s="135" t="s">
        <v>82</v>
      </c>
      <c r="AY173" s="17" t="s">
        <v>120</v>
      </c>
      <c r="BE173" s="136">
        <f>IF(N173="základní",J173,0)</f>
        <v>0</v>
      </c>
      <c r="BF173" s="136">
        <f>IF(N173="snížená",J173,0)</f>
        <v>0</v>
      </c>
      <c r="BG173" s="136">
        <f>IF(N173="zákl. přenesená",J173,0)</f>
        <v>0</v>
      </c>
      <c r="BH173" s="136">
        <f>IF(N173="sníž. přenesená",J173,0)</f>
        <v>0</v>
      </c>
      <c r="BI173" s="136">
        <f>IF(N173="nulová",J173,0)</f>
        <v>0</v>
      </c>
      <c r="BJ173" s="17" t="s">
        <v>80</v>
      </c>
      <c r="BK173" s="136">
        <f>ROUND(I173*H173,2)</f>
        <v>0</v>
      </c>
      <c r="BL173" s="17" t="s">
        <v>126</v>
      </c>
      <c r="BM173" s="135" t="s">
        <v>184</v>
      </c>
    </row>
    <row r="174" spans="2:51" s="12" customFormat="1" ht="12">
      <c r="B174" s="137"/>
      <c r="D174" s="138" t="s">
        <v>128</v>
      </c>
      <c r="E174" s="139" t="s">
        <v>1</v>
      </c>
      <c r="F174" s="140" t="s">
        <v>185</v>
      </c>
      <c r="H174" s="141">
        <v>1.8</v>
      </c>
      <c r="L174" s="137"/>
      <c r="M174" s="142"/>
      <c r="T174" s="143"/>
      <c r="AT174" s="139" t="s">
        <v>128</v>
      </c>
      <c r="AU174" s="139" t="s">
        <v>82</v>
      </c>
      <c r="AV174" s="12" t="s">
        <v>82</v>
      </c>
      <c r="AW174" s="12" t="s">
        <v>29</v>
      </c>
      <c r="AX174" s="12" t="s">
        <v>72</v>
      </c>
      <c r="AY174" s="139" t="s">
        <v>120</v>
      </c>
    </row>
    <row r="175" spans="2:51" s="13" customFormat="1" ht="12">
      <c r="B175" s="144"/>
      <c r="D175" s="138" t="s">
        <v>128</v>
      </c>
      <c r="E175" s="145" t="s">
        <v>1</v>
      </c>
      <c r="F175" s="146" t="s">
        <v>130</v>
      </c>
      <c r="H175" s="147">
        <v>1.8</v>
      </c>
      <c r="L175" s="144"/>
      <c r="M175" s="148"/>
      <c r="T175" s="149"/>
      <c r="AT175" s="145" t="s">
        <v>128</v>
      </c>
      <c r="AU175" s="145" t="s">
        <v>82</v>
      </c>
      <c r="AV175" s="13" t="s">
        <v>126</v>
      </c>
      <c r="AW175" s="13" t="s">
        <v>29</v>
      </c>
      <c r="AX175" s="13" t="s">
        <v>80</v>
      </c>
      <c r="AY175" s="145" t="s">
        <v>120</v>
      </c>
    </row>
    <row r="176" spans="2:65" s="1" customFormat="1" ht="16.5" customHeight="1">
      <c r="B176" s="124"/>
      <c r="C176" s="155" t="s">
        <v>186</v>
      </c>
      <c r="D176" s="155" t="s">
        <v>187</v>
      </c>
      <c r="E176" s="156" t="s">
        <v>188</v>
      </c>
      <c r="F176" s="157" t="s">
        <v>189</v>
      </c>
      <c r="G176" s="158" t="s">
        <v>173</v>
      </c>
      <c r="H176" s="159">
        <v>3.44</v>
      </c>
      <c r="I176" s="160"/>
      <c r="J176" s="160">
        <f>ROUND(I176*H176,2)</f>
        <v>0</v>
      </c>
      <c r="K176" s="127" t="s">
        <v>472</v>
      </c>
      <c r="L176" s="161"/>
      <c r="M176" s="162" t="s">
        <v>1</v>
      </c>
      <c r="N176" s="163" t="s">
        <v>37</v>
      </c>
      <c r="O176" s="133">
        <v>0</v>
      </c>
      <c r="P176" s="133">
        <f>O176*H176</f>
        <v>0</v>
      </c>
      <c r="Q176" s="133">
        <v>1</v>
      </c>
      <c r="R176" s="133">
        <f>Q176*H176</f>
        <v>3.44</v>
      </c>
      <c r="S176" s="133">
        <v>0</v>
      </c>
      <c r="T176" s="134">
        <f>S176*H176</f>
        <v>0</v>
      </c>
      <c r="AR176" s="135" t="s">
        <v>166</v>
      </c>
      <c r="AT176" s="135" t="s">
        <v>187</v>
      </c>
      <c r="AU176" s="135" t="s">
        <v>82</v>
      </c>
      <c r="AY176" s="17" t="s">
        <v>120</v>
      </c>
      <c r="BE176" s="136">
        <f>IF(N176="základní",J176,0)</f>
        <v>0</v>
      </c>
      <c r="BF176" s="136">
        <f>IF(N176="snížená",J176,0)</f>
        <v>0</v>
      </c>
      <c r="BG176" s="136">
        <f>IF(N176="zákl. přenesená",J176,0)</f>
        <v>0</v>
      </c>
      <c r="BH176" s="136">
        <f>IF(N176="sníž. přenesená",J176,0)</f>
        <v>0</v>
      </c>
      <c r="BI176" s="136">
        <f>IF(N176="nulová",J176,0)</f>
        <v>0</v>
      </c>
      <c r="BJ176" s="17" t="s">
        <v>80</v>
      </c>
      <c r="BK176" s="136">
        <f>ROUND(I176*H176,2)</f>
        <v>0</v>
      </c>
      <c r="BL176" s="17" t="s">
        <v>126</v>
      </c>
      <c r="BM176" s="135" t="s">
        <v>190</v>
      </c>
    </row>
    <row r="177" spans="2:51" s="14" customFormat="1" ht="12">
      <c r="B177" s="150"/>
      <c r="D177" s="138" t="s">
        <v>128</v>
      </c>
      <c r="E177" s="151" t="s">
        <v>1</v>
      </c>
      <c r="F177" s="152" t="s">
        <v>191</v>
      </c>
      <c r="H177" s="151" t="s">
        <v>1</v>
      </c>
      <c r="L177" s="150"/>
      <c r="M177" s="153"/>
      <c r="T177" s="154"/>
      <c r="AT177" s="151" t="s">
        <v>128</v>
      </c>
      <c r="AU177" s="151" t="s">
        <v>82</v>
      </c>
      <c r="AV177" s="14" t="s">
        <v>80</v>
      </c>
      <c r="AW177" s="14" t="s">
        <v>29</v>
      </c>
      <c r="AX177" s="14" t="s">
        <v>72</v>
      </c>
      <c r="AY177" s="151" t="s">
        <v>120</v>
      </c>
    </row>
    <row r="178" spans="2:51" s="12" customFormat="1" ht="12">
      <c r="B178" s="137"/>
      <c r="D178" s="138" t="s">
        <v>128</v>
      </c>
      <c r="E178" s="139" t="s">
        <v>1</v>
      </c>
      <c r="F178" s="140" t="s">
        <v>185</v>
      </c>
      <c r="H178" s="141">
        <v>1.8</v>
      </c>
      <c r="L178" s="137"/>
      <c r="M178" s="142"/>
      <c r="T178" s="143"/>
      <c r="AT178" s="139" t="s">
        <v>128</v>
      </c>
      <c r="AU178" s="139" t="s">
        <v>82</v>
      </c>
      <c r="AV178" s="12" t="s">
        <v>82</v>
      </c>
      <c r="AW178" s="12" t="s">
        <v>29</v>
      </c>
      <c r="AX178" s="12" t="s">
        <v>72</v>
      </c>
      <c r="AY178" s="139" t="s">
        <v>120</v>
      </c>
    </row>
    <row r="179" spans="2:51" s="12" customFormat="1" ht="12">
      <c r="B179" s="137"/>
      <c r="D179" s="138" t="s">
        <v>128</v>
      </c>
      <c r="E179" s="139" t="s">
        <v>1</v>
      </c>
      <c r="F179" s="140" t="s">
        <v>192</v>
      </c>
      <c r="H179" s="141">
        <v>-0.08</v>
      </c>
      <c r="L179" s="137"/>
      <c r="M179" s="142"/>
      <c r="T179" s="143"/>
      <c r="AT179" s="139" t="s">
        <v>128</v>
      </c>
      <c r="AU179" s="139" t="s">
        <v>82</v>
      </c>
      <c r="AV179" s="12" t="s">
        <v>82</v>
      </c>
      <c r="AW179" s="12" t="s">
        <v>29</v>
      </c>
      <c r="AX179" s="12" t="s">
        <v>72</v>
      </c>
      <c r="AY179" s="139" t="s">
        <v>120</v>
      </c>
    </row>
    <row r="180" spans="2:51" s="13" customFormat="1" ht="12">
      <c r="B180" s="144"/>
      <c r="D180" s="138" t="s">
        <v>128</v>
      </c>
      <c r="E180" s="145" t="s">
        <v>1</v>
      </c>
      <c r="F180" s="146" t="s">
        <v>130</v>
      </c>
      <c r="H180" s="147">
        <v>1.72</v>
      </c>
      <c r="L180" s="144"/>
      <c r="M180" s="148"/>
      <c r="T180" s="149"/>
      <c r="AT180" s="145" t="s">
        <v>128</v>
      </c>
      <c r="AU180" s="145" t="s">
        <v>82</v>
      </c>
      <c r="AV180" s="13" t="s">
        <v>126</v>
      </c>
      <c r="AW180" s="13" t="s">
        <v>29</v>
      </c>
      <c r="AX180" s="13" t="s">
        <v>80</v>
      </c>
      <c r="AY180" s="145" t="s">
        <v>120</v>
      </c>
    </row>
    <row r="181" spans="2:51" s="12" customFormat="1" ht="12">
      <c r="B181" s="137"/>
      <c r="D181" s="138" t="s">
        <v>128</v>
      </c>
      <c r="F181" s="140" t="s">
        <v>193</v>
      </c>
      <c r="H181" s="141">
        <v>3.44</v>
      </c>
      <c r="L181" s="137"/>
      <c r="M181" s="142"/>
      <c r="T181" s="143"/>
      <c r="AT181" s="139" t="s">
        <v>128</v>
      </c>
      <c r="AU181" s="139" t="s">
        <v>82</v>
      </c>
      <c r="AV181" s="12" t="s">
        <v>82</v>
      </c>
      <c r="AW181" s="12" t="s">
        <v>3</v>
      </c>
      <c r="AX181" s="12" t="s">
        <v>80</v>
      </c>
      <c r="AY181" s="139" t="s">
        <v>120</v>
      </c>
    </row>
    <row r="182" spans="2:65" s="1" customFormat="1" ht="34.2">
      <c r="B182" s="124"/>
      <c r="C182" s="125" t="s">
        <v>194</v>
      </c>
      <c r="D182" s="125" t="s">
        <v>122</v>
      </c>
      <c r="E182" s="126" t="s">
        <v>195</v>
      </c>
      <c r="F182" s="127" t="s">
        <v>196</v>
      </c>
      <c r="G182" s="128" t="s">
        <v>173</v>
      </c>
      <c r="H182" s="129">
        <v>3</v>
      </c>
      <c r="I182" s="130"/>
      <c r="J182" s="130">
        <f>ROUND(I182*H182,2)</f>
        <v>0</v>
      </c>
      <c r="K182" s="127" t="s">
        <v>472</v>
      </c>
      <c r="L182" s="29"/>
      <c r="M182" s="131" t="s">
        <v>1</v>
      </c>
      <c r="N182" s="132" t="s">
        <v>37</v>
      </c>
      <c r="O182" s="133">
        <v>0</v>
      </c>
      <c r="P182" s="133">
        <f>O182*H182</f>
        <v>0</v>
      </c>
      <c r="Q182" s="133">
        <v>0</v>
      </c>
      <c r="R182" s="133">
        <f>Q182*H182</f>
        <v>0</v>
      </c>
      <c r="S182" s="133">
        <v>0</v>
      </c>
      <c r="T182" s="134">
        <f>S182*H182</f>
        <v>0</v>
      </c>
      <c r="AR182" s="135" t="s">
        <v>126</v>
      </c>
      <c r="AT182" s="135" t="s">
        <v>122</v>
      </c>
      <c r="AU182" s="135" t="s">
        <v>82</v>
      </c>
      <c r="AY182" s="17" t="s">
        <v>120</v>
      </c>
      <c r="BE182" s="136">
        <f>IF(N182="základní",J182,0)</f>
        <v>0</v>
      </c>
      <c r="BF182" s="136">
        <f>IF(N182="snížená",J182,0)</f>
        <v>0</v>
      </c>
      <c r="BG182" s="136">
        <f>IF(N182="zákl. přenesená",J182,0)</f>
        <v>0</v>
      </c>
      <c r="BH182" s="136">
        <f>IF(N182="sníž. přenesená",J182,0)</f>
        <v>0</v>
      </c>
      <c r="BI182" s="136">
        <f>IF(N182="nulová",J182,0)</f>
        <v>0</v>
      </c>
      <c r="BJ182" s="17" t="s">
        <v>80</v>
      </c>
      <c r="BK182" s="136">
        <f>ROUND(I182*H182,2)</f>
        <v>0</v>
      </c>
      <c r="BL182" s="17" t="s">
        <v>126</v>
      </c>
      <c r="BM182" s="135" t="s">
        <v>197</v>
      </c>
    </row>
    <row r="183" spans="2:51" s="12" customFormat="1" ht="12">
      <c r="B183" s="137"/>
      <c r="D183" s="138" t="s">
        <v>128</v>
      </c>
      <c r="E183" s="139" t="s">
        <v>1</v>
      </c>
      <c r="F183" s="140" t="s">
        <v>198</v>
      </c>
      <c r="H183" s="141">
        <v>3</v>
      </c>
      <c r="L183" s="137"/>
      <c r="M183" s="142"/>
      <c r="T183" s="143"/>
      <c r="AT183" s="139" t="s">
        <v>128</v>
      </c>
      <c r="AU183" s="139" t="s">
        <v>82</v>
      </c>
      <c r="AV183" s="12" t="s">
        <v>82</v>
      </c>
      <c r="AW183" s="12" t="s">
        <v>29</v>
      </c>
      <c r="AX183" s="12" t="s">
        <v>80</v>
      </c>
      <c r="AY183" s="139" t="s">
        <v>120</v>
      </c>
    </row>
    <row r="184" spans="2:65" s="1" customFormat="1" ht="22.8">
      <c r="B184" s="124"/>
      <c r="C184" s="125" t="s">
        <v>199</v>
      </c>
      <c r="D184" s="125" t="s">
        <v>122</v>
      </c>
      <c r="E184" s="126" t="s">
        <v>200</v>
      </c>
      <c r="F184" s="127" t="s">
        <v>201</v>
      </c>
      <c r="G184" s="128" t="s">
        <v>125</v>
      </c>
      <c r="H184" s="129">
        <v>232</v>
      </c>
      <c r="I184" s="130"/>
      <c r="J184" s="130">
        <f>ROUND(I184*H184,2)</f>
        <v>0</v>
      </c>
      <c r="K184" s="127" t="s">
        <v>472</v>
      </c>
      <c r="L184" s="29"/>
      <c r="M184" s="131" t="s">
        <v>1</v>
      </c>
      <c r="N184" s="132" t="s">
        <v>37</v>
      </c>
      <c r="O184" s="133">
        <v>0.044</v>
      </c>
      <c r="P184" s="133">
        <f>O184*H184</f>
        <v>10.208</v>
      </c>
      <c r="Q184" s="133">
        <v>0</v>
      </c>
      <c r="R184" s="133">
        <f>Q184*H184</f>
        <v>0</v>
      </c>
      <c r="S184" s="133">
        <v>0</v>
      </c>
      <c r="T184" s="134">
        <f>S184*H184</f>
        <v>0</v>
      </c>
      <c r="AR184" s="135" t="s">
        <v>126</v>
      </c>
      <c r="AT184" s="135" t="s">
        <v>122</v>
      </c>
      <c r="AU184" s="135" t="s">
        <v>82</v>
      </c>
      <c r="AY184" s="17" t="s">
        <v>120</v>
      </c>
      <c r="BE184" s="136">
        <f>IF(N184="základní",J184,0)</f>
        <v>0</v>
      </c>
      <c r="BF184" s="136">
        <f>IF(N184="snížená",J184,0)</f>
        <v>0</v>
      </c>
      <c r="BG184" s="136">
        <f>IF(N184="zákl. přenesená",J184,0)</f>
        <v>0</v>
      </c>
      <c r="BH184" s="136">
        <f>IF(N184="sníž. přenesená",J184,0)</f>
        <v>0</v>
      </c>
      <c r="BI184" s="136">
        <f>IF(N184="nulová",J184,0)</f>
        <v>0</v>
      </c>
      <c r="BJ184" s="17" t="s">
        <v>80</v>
      </c>
      <c r="BK184" s="136">
        <f>ROUND(I184*H184,2)</f>
        <v>0</v>
      </c>
      <c r="BL184" s="17" t="s">
        <v>126</v>
      </c>
      <c r="BM184" s="135" t="s">
        <v>202</v>
      </c>
    </row>
    <row r="185" spans="2:51" s="12" customFormat="1" ht="12">
      <c r="B185" s="137"/>
      <c r="D185" s="138" t="s">
        <v>128</v>
      </c>
      <c r="E185" s="139" t="s">
        <v>1</v>
      </c>
      <c r="F185" s="140" t="s">
        <v>203</v>
      </c>
      <c r="H185" s="141">
        <v>232</v>
      </c>
      <c r="L185" s="137"/>
      <c r="M185" s="142"/>
      <c r="T185" s="143"/>
      <c r="AT185" s="139" t="s">
        <v>128</v>
      </c>
      <c r="AU185" s="139" t="s">
        <v>82</v>
      </c>
      <c r="AV185" s="12" t="s">
        <v>82</v>
      </c>
      <c r="AW185" s="12" t="s">
        <v>29</v>
      </c>
      <c r="AX185" s="12" t="s">
        <v>72</v>
      </c>
      <c r="AY185" s="139" t="s">
        <v>120</v>
      </c>
    </row>
    <row r="186" spans="2:51" s="13" customFormat="1" ht="12">
      <c r="B186" s="144"/>
      <c r="D186" s="138" t="s">
        <v>128</v>
      </c>
      <c r="E186" s="145" t="s">
        <v>1</v>
      </c>
      <c r="F186" s="146" t="s">
        <v>130</v>
      </c>
      <c r="H186" s="147">
        <v>232</v>
      </c>
      <c r="L186" s="144"/>
      <c r="M186" s="148"/>
      <c r="T186" s="149"/>
      <c r="AT186" s="145" t="s">
        <v>128</v>
      </c>
      <c r="AU186" s="145" t="s">
        <v>82</v>
      </c>
      <c r="AV186" s="13" t="s">
        <v>126</v>
      </c>
      <c r="AW186" s="13" t="s">
        <v>29</v>
      </c>
      <c r="AX186" s="13" t="s">
        <v>80</v>
      </c>
      <c r="AY186" s="145" t="s">
        <v>120</v>
      </c>
    </row>
    <row r="187" spans="2:65" s="1" customFormat="1" ht="22.8">
      <c r="B187" s="124"/>
      <c r="C187" s="125" t="s">
        <v>8</v>
      </c>
      <c r="D187" s="125" t="s">
        <v>122</v>
      </c>
      <c r="E187" s="126" t="s">
        <v>204</v>
      </c>
      <c r="F187" s="127" t="s">
        <v>205</v>
      </c>
      <c r="G187" s="128" t="s">
        <v>125</v>
      </c>
      <c r="H187" s="129">
        <v>232</v>
      </c>
      <c r="I187" s="130"/>
      <c r="J187" s="130">
        <f>ROUND(I187*H187,2)</f>
        <v>0</v>
      </c>
      <c r="K187" s="127" t="s">
        <v>472</v>
      </c>
      <c r="L187" s="29"/>
      <c r="M187" s="131" t="s">
        <v>1</v>
      </c>
      <c r="N187" s="132" t="s">
        <v>37</v>
      </c>
      <c r="O187" s="133">
        <v>0.058</v>
      </c>
      <c r="P187" s="133">
        <f>O187*H187</f>
        <v>13.456000000000001</v>
      </c>
      <c r="Q187" s="133">
        <v>0</v>
      </c>
      <c r="R187" s="133">
        <f>Q187*H187</f>
        <v>0</v>
      </c>
      <c r="S187" s="133">
        <v>0</v>
      </c>
      <c r="T187" s="134">
        <f>S187*H187</f>
        <v>0</v>
      </c>
      <c r="AR187" s="135" t="s">
        <v>126</v>
      </c>
      <c r="AT187" s="135" t="s">
        <v>122</v>
      </c>
      <c r="AU187" s="135" t="s">
        <v>82</v>
      </c>
      <c r="AY187" s="17" t="s">
        <v>120</v>
      </c>
      <c r="BE187" s="136">
        <f>IF(N187="základní",J187,0)</f>
        <v>0</v>
      </c>
      <c r="BF187" s="136">
        <f>IF(N187="snížená",J187,0)</f>
        <v>0</v>
      </c>
      <c r="BG187" s="136">
        <f>IF(N187="zákl. přenesená",J187,0)</f>
        <v>0</v>
      </c>
      <c r="BH187" s="136">
        <f>IF(N187="sníž. přenesená",J187,0)</f>
        <v>0</v>
      </c>
      <c r="BI187" s="136">
        <f>IF(N187="nulová",J187,0)</f>
        <v>0</v>
      </c>
      <c r="BJ187" s="17" t="s">
        <v>80</v>
      </c>
      <c r="BK187" s="136">
        <f>ROUND(I187*H187,2)</f>
        <v>0</v>
      </c>
      <c r="BL187" s="17" t="s">
        <v>126</v>
      </c>
      <c r="BM187" s="135" t="s">
        <v>206</v>
      </c>
    </row>
    <row r="188" spans="2:65" s="1" customFormat="1" ht="16.5" customHeight="1">
      <c r="B188" s="124"/>
      <c r="C188" s="155" t="s">
        <v>207</v>
      </c>
      <c r="D188" s="155" t="s">
        <v>187</v>
      </c>
      <c r="E188" s="156" t="s">
        <v>208</v>
      </c>
      <c r="F188" s="157" t="s">
        <v>209</v>
      </c>
      <c r="G188" s="158" t="s">
        <v>210</v>
      </c>
      <c r="H188" s="159">
        <v>4.64</v>
      </c>
      <c r="I188" s="160"/>
      <c r="J188" s="160">
        <f>ROUND(I188*H188,2)</f>
        <v>0</v>
      </c>
      <c r="K188" s="127" t="s">
        <v>472</v>
      </c>
      <c r="L188" s="161"/>
      <c r="M188" s="162" t="s">
        <v>1</v>
      </c>
      <c r="N188" s="163" t="s">
        <v>37</v>
      </c>
      <c r="O188" s="133">
        <v>0</v>
      </c>
      <c r="P188" s="133">
        <f>O188*H188</f>
        <v>0</v>
      </c>
      <c r="Q188" s="133">
        <v>0.001</v>
      </c>
      <c r="R188" s="133">
        <f>Q188*H188</f>
        <v>0.00464</v>
      </c>
      <c r="S188" s="133">
        <v>0</v>
      </c>
      <c r="T188" s="134">
        <f>S188*H188</f>
        <v>0</v>
      </c>
      <c r="AR188" s="135" t="s">
        <v>166</v>
      </c>
      <c r="AT188" s="135" t="s">
        <v>187</v>
      </c>
      <c r="AU188" s="135" t="s">
        <v>82</v>
      </c>
      <c r="AY188" s="17" t="s">
        <v>120</v>
      </c>
      <c r="BE188" s="136">
        <f>IF(N188="základní",J188,0)</f>
        <v>0</v>
      </c>
      <c r="BF188" s="136">
        <f>IF(N188="snížená",J188,0)</f>
        <v>0</v>
      </c>
      <c r="BG188" s="136">
        <f>IF(N188="zákl. přenesená",J188,0)</f>
        <v>0</v>
      </c>
      <c r="BH188" s="136">
        <f>IF(N188="sníž. přenesená",J188,0)</f>
        <v>0</v>
      </c>
      <c r="BI188" s="136">
        <f>IF(N188="nulová",J188,0)</f>
        <v>0</v>
      </c>
      <c r="BJ188" s="17" t="s">
        <v>80</v>
      </c>
      <c r="BK188" s="136">
        <f>ROUND(I188*H188,2)</f>
        <v>0</v>
      </c>
      <c r="BL188" s="17" t="s">
        <v>126</v>
      </c>
      <c r="BM188" s="135" t="s">
        <v>211</v>
      </c>
    </row>
    <row r="189" spans="2:51" s="12" customFormat="1" ht="12">
      <c r="B189" s="137"/>
      <c r="D189" s="138" t="s">
        <v>128</v>
      </c>
      <c r="F189" s="140" t="s">
        <v>212</v>
      </c>
      <c r="H189" s="141">
        <v>4.64</v>
      </c>
      <c r="L189" s="137"/>
      <c r="M189" s="142"/>
      <c r="T189" s="143"/>
      <c r="AT189" s="139" t="s">
        <v>128</v>
      </c>
      <c r="AU189" s="139" t="s">
        <v>82</v>
      </c>
      <c r="AV189" s="12" t="s">
        <v>82</v>
      </c>
      <c r="AW189" s="12" t="s">
        <v>3</v>
      </c>
      <c r="AX189" s="12" t="s">
        <v>80</v>
      </c>
      <c r="AY189" s="139" t="s">
        <v>120</v>
      </c>
    </row>
    <row r="190" spans="2:65" s="1" customFormat="1" ht="22.8">
      <c r="B190" s="124"/>
      <c r="C190" s="125" t="s">
        <v>213</v>
      </c>
      <c r="D190" s="125" t="s">
        <v>122</v>
      </c>
      <c r="E190" s="126" t="s">
        <v>214</v>
      </c>
      <c r="F190" s="127" t="s">
        <v>215</v>
      </c>
      <c r="G190" s="128" t="s">
        <v>125</v>
      </c>
      <c r="H190" s="129">
        <v>461.2</v>
      </c>
      <c r="I190" s="130"/>
      <c r="J190" s="130">
        <f>ROUND(I190*H190,2)</f>
        <v>0</v>
      </c>
      <c r="K190" s="127" t="s">
        <v>472</v>
      </c>
      <c r="L190" s="29"/>
      <c r="M190" s="131" t="s">
        <v>1</v>
      </c>
      <c r="N190" s="132" t="s">
        <v>37</v>
      </c>
      <c r="O190" s="133">
        <v>0.021</v>
      </c>
      <c r="P190" s="133">
        <f>O190*H190</f>
        <v>9.6852</v>
      </c>
      <c r="Q190" s="133">
        <v>0</v>
      </c>
      <c r="R190" s="133">
        <f>Q190*H190</f>
        <v>0</v>
      </c>
      <c r="S190" s="133">
        <v>0</v>
      </c>
      <c r="T190" s="134">
        <f>S190*H190</f>
        <v>0</v>
      </c>
      <c r="AR190" s="135" t="s">
        <v>126</v>
      </c>
      <c r="AT190" s="135" t="s">
        <v>122</v>
      </c>
      <c r="AU190" s="135" t="s">
        <v>82</v>
      </c>
      <c r="AY190" s="17" t="s">
        <v>120</v>
      </c>
      <c r="BE190" s="136">
        <f>IF(N190="základní",J190,0)</f>
        <v>0</v>
      </c>
      <c r="BF190" s="136">
        <f>IF(N190="snížená",J190,0)</f>
        <v>0</v>
      </c>
      <c r="BG190" s="136">
        <f>IF(N190="zákl. přenesená",J190,0)</f>
        <v>0</v>
      </c>
      <c r="BH190" s="136">
        <f>IF(N190="sníž. přenesená",J190,0)</f>
        <v>0</v>
      </c>
      <c r="BI190" s="136">
        <f>IF(N190="nulová",J190,0)</f>
        <v>0</v>
      </c>
      <c r="BJ190" s="17" t="s">
        <v>80</v>
      </c>
      <c r="BK190" s="136">
        <f>ROUND(I190*H190,2)</f>
        <v>0</v>
      </c>
      <c r="BL190" s="17" t="s">
        <v>126</v>
      </c>
      <c r="BM190" s="135" t="s">
        <v>216</v>
      </c>
    </row>
    <row r="191" spans="2:51" s="12" customFormat="1" ht="12">
      <c r="B191" s="137"/>
      <c r="D191" s="138" t="s">
        <v>128</v>
      </c>
      <c r="E191" s="139" t="s">
        <v>1</v>
      </c>
      <c r="F191" s="140" t="s">
        <v>217</v>
      </c>
      <c r="H191" s="141">
        <v>461.2</v>
      </c>
      <c r="L191" s="137"/>
      <c r="M191" s="142"/>
      <c r="T191" s="143"/>
      <c r="AT191" s="139" t="s">
        <v>128</v>
      </c>
      <c r="AU191" s="139" t="s">
        <v>82</v>
      </c>
      <c r="AV191" s="12" t="s">
        <v>82</v>
      </c>
      <c r="AW191" s="12" t="s">
        <v>29</v>
      </c>
      <c r="AX191" s="12" t="s">
        <v>72</v>
      </c>
      <c r="AY191" s="139" t="s">
        <v>120</v>
      </c>
    </row>
    <row r="192" spans="2:51" s="13" customFormat="1" ht="12">
      <c r="B192" s="144"/>
      <c r="D192" s="138" t="s">
        <v>128</v>
      </c>
      <c r="E192" s="145" t="s">
        <v>1</v>
      </c>
      <c r="F192" s="146" t="s">
        <v>130</v>
      </c>
      <c r="H192" s="147">
        <v>461.2</v>
      </c>
      <c r="L192" s="144"/>
      <c r="M192" s="148"/>
      <c r="T192" s="149"/>
      <c r="AT192" s="145" t="s">
        <v>128</v>
      </c>
      <c r="AU192" s="145" t="s">
        <v>82</v>
      </c>
      <c r="AV192" s="13" t="s">
        <v>126</v>
      </c>
      <c r="AW192" s="13" t="s">
        <v>29</v>
      </c>
      <c r="AX192" s="13" t="s">
        <v>80</v>
      </c>
      <c r="AY192" s="145" t="s">
        <v>120</v>
      </c>
    </row>
    <row r="193" spans="2:63" s="11" customFormat="1" ht="22.95" customHeight="1">
      <c r="B193" s="113"/>
      <c r="D193" s="114" t="s">
        <v>71</v>
      </c>
      <c r="E193" s="122" t="s">
        <v>82</v>
      </c>
      <c r="F193" s="122" t="s">
        <v>218</v>
      </c>
      <c r="J193" s="123">
        <f>BK193</f>
        <v>0</v>
      </c>
      <c r="L193" s="113"/>
      <c r="M193" s="117"/>
      <c r="P193" s="118">
        <f>SUM(P194:P196)</f>
        <v>0.19</v>
      </c>
      <c r="R193" s="118">
        <f>SUM(R194:R196)</f>
        <v>0.0038</v>
      </c>
      <c r="T193" s="119">
        <f>SUM(T194:T196)</f>
        <v>0</v>
      </c>
      <c r="AR193" s="114" t="s">
        <v>80</v>
      </c>
      <c r="AT193" s="120" t="s">
        <v>71</v>
      </c>
      <c r="AU193" s="120" t="s">
        <v>80</v>
      </c>
      <c r="AY193" s="114" t="s">
        <v>120</v>
      </c>
      <c r="BK193" s="121">
        <f>SUM(BK194:BK196)</f>
        <v>0</v>
      </c>
    </row>
    <row r="194" spans="2:65" s="1" customFormat="1" ht="21.75" customHeight="1">
      <c r="B194" s="124"/>
      <c r="C194" s="125" t="s">
        <v>219</v>
      </c>
      <c r="D194" s="125" t="s">
        <v>122</v>
      </c>
      <c r="E194" s="126" t="s">
        <v>220</v>
      </c>
      <c r="F194" s="127" t="s">
        <v>221</v>
      </c>
      <c r="G194" s="128" t="s">
        <v>222</v>
      </c>
      <c r="H194" s="129">
        <v>1</v>
      </c>
      <c r="I194" s="130"/>
      <c r="J194" s="130">
        <f>ROUND(I194*H194,2)</f>
        <v>0</v>
      </c>
      <c r="K194" s="127" t="s">
        <v>472</v>
      </c>
      <c r="L194" s="29"/>
      <c r="M194" s="131" t="s">
        <v>1</v>
      </c>
      <c r="N194" s="132" t="s">
        <v>37</v>
      </c>
      <c r="O194" s="133">
        <v>0.19</v>
      </c>
      <c r="P194" s="133">
        <f>O194*H194</f>
        <v>0.19</v>
      </c>
      <c r="Q194" s="133">
        <v>0.0038</v>
      </c>
      <c r="R194" s="133">
        <f>Q194*H194</f>
        <v>0.0038</v>
      </c>
      <c r="S194" s="133">
        <v>0</v>
      </c>
      <c r="T194" s="134">
        <f>S194*H194</f>
        <v>0</v>
      </c>
      <c r="AR194" s="135" t="s">
        <v>126</v>
      </c>
      <c r="AT194" s="135" t="s">
        <v>122</v>
      </c>
      <c r="AU194" s="135" t="s">
        <v>82</v>
      </c>
      <c r="AY194" s="17" t="s">
        <v>120</v>
      </c>
      <c r="BE194" s="136">
        <f>IF(N194="základní",J194,0)</f>
        <v>0</v>
      </c>
      <c r="BF194" s="136">
        <f>IF(N194="snížená",J194,0)</f>
        <v>0</v>
      </c>
      <c r="BG194" s="136">
        <f>IF(N194="zákl. přenesená",J194,0)</f>
        <v>0</v>
      </c>
      <c r="BH194" s="136">
        <f>IF(N194="sníž. přenesená",J194,0)</f>
        <v>0</v>
      </c>
      <c r="BI194" s="136">
        <f>IF(N194="nulová",J194,0)</f>
        <v>0</v>
      </c>
      <c r="BJ194" s="17" t="s">
        <v>80</v>
      </c>
      <c r="BK194" s="136">
        <f>ROUND(I194*H194,2)</f>
        <v>0</v>
      </c>
      <c r="BL194" s="17" t="s">
        <v>126</v>
      </c>
      <c r="BM194" s="135" t="s">
        <v>223</v>
      </c>
    </row>
    <row r="195" spans="2:51" s="12" customFormat="1" ht="12">
      <c r="B195" s="137"/>
      <c r="D195" s="138" t="s">
        <v>128</v>
      </c>
      <c r="E195" s="139" t="s">
        <v>1</v>
      </c>
      <c r="F195" s="140" t="s">
        <v>80</v>
      </c>
      <c r="H195" s="141">
        <v>1</v>
      </c>
      <c r="L195" s="137"/>
      <c r="M195" s="142"/>
      <c r="T195" s="143"/>
      <c r="AT195" s="139" t="s">
        <v>128</v>
      </c>
      <c r="AU195" s="139" t="s">
        <v>82</v>
      </c>
      <c r="AV195" s="12" t="s">
        <v>82</v>
      </c>
      <c r="AW195" s="12" t="s">
        <v>29</v>
      </c>
      <c r="AX195" s="12" t="s">
        <v>72</v>
      </c>
      <c r="AY195" s="139" t="s">
        <v>120</v>
      </c>
    </row>
    <row r="196" spans="2:51" s="13" customFormat="1" ht="12">
      <c r="B196" s="144"/>
      <c r="D196" s="138" t="s">
        <v>128</v>
      </c>
      <c r="E196" s="145" t="s">
        <v>1</v>
      </c>
      <c r="F196" s="146" t="s">
        <v>130</v>
      </c>
      <c r="H196" s="147">
        <v>1</v>
      </c>
      <c r="L196" s="144"/>
      <c r="M196" s="148"/>
      <c r="T196" s="149"/>
      <c r="AT196" s="145" t="s">
        <v>128</v>
      </c>
      <c r="AU196" s="145" t="s">
        <v>82</v>
      </c>
      <c r="AV196" s="13" t="s">
        <v>126</v>
      </c>
      <c r="AW196" s="13" t="s">
        <v>29</v>
      </c>
      <c r="AX196" s="13" t="s">
        <v>80</v>
      </c>
      <c r="AY196" s="145" t="s">
        <v>120</v>
      </c>
    </row>
    <row r="197" spans="2:63" s="11" customFormat="1" ht="22.95" customHeight="1">
      <c r="B197" s="113"/>
      <c r="D197" s="114" t="s">
        <v>71</v>
      </c>
      <c r="E197" s="122" t="s">
        <v>126</v>
      </c>
      <c r="F197" s="122" t="s">
        <v>224</v>
      </c>
      <c r="J197" s="123">
        <f>BK197</f>
        <v>0</v>
      </c>
      <c r="L197" s="113"/>
      <c r="M197" s="117"/>
      <c r="P197" s="118">
        <f>SUM(P198:P200)</f>
        <v>0.5268</v>
      </c>
      <c r="R197" s="118">
        <f>SUM(R198:R200)</f>
        <v>0</v>
      </c>
      <c r="T197" s="119">
        <f>SUM(T198:T200)</f>
        <v>0</v>
      </c>
      <c r="AR197" s="114" t="s">
        <v>80</v>
      </c>
      <c r="AT197" s="120" t="s">
        <v>71</v>
      </c>
      <c r="AU197" s="120" t="s">
        <v>80</v>
      </c>
      <c r="AY197" s="114" t="s">
        <v>120</v>
      </c>
      <c r="BK197" s="121">
        <f>SUM(BK198:BK200)</f>
        <v>0</v>
      </c>
    </row>
    <row r="198" spans="2:65" s="1" customFormat="1" ht="16.5" customHeight="1">
      <c r="B198" s="124"/>
      <c r="C198" s="125" t="s">
        <v>225</v>
      </c>
      <c r="D198" s="125" t="s">
        <v>122</v>
      </c>
      <c r="E198" s="126" t="s">
        <v>226</v>
      </c>
      <c r="F198" s="127" t="s">
        <v>227</v>
      </c>
      <c r="G198" s="128" t="s">
        <v>143</v>
      </c>
      <c r="H198" s="129">
        <v>0.4</v>
      </c>
      <c r="I198" s="130"/>
      <c r="J198" s="130">
        <f>ROUND(I198*H198,2)</f>
        <v>0</v>
      </c>
      <c r="K198" s="127" t="s">
        <v>472</v>
      </c>
      <c r="L198" s="29"/>
      <c r="M198" s="131" t="s">
        <v>1</v>
      </c>
      <c r="N198" s="132" t="s">
        <v>37</v>
      </c>
      <c r="O198" s="133">
        <v>1.317</v>
      </c>
      <c r="P198" s="133">
        <f>O198*H198</f>
        <v>0.5268</v>
      </c>
      <c r="Q198" s="133">
        <v>0</v>
      </c>
      <c r="R198" s="133">
        <f>Q198*H198</f>
        <v>0</v>
      </c>
      <c r="S198" s="133">
        <v>0</v>
      </c>
      <c r="T198" s="134">
        <f>S198*H198</f>
        <v>0</v>
      </c>
      <c r="AR198" s="135" t="s">
        <v>126</v>
      </c>
      <c r="AT198" s="135" t="s">
        <v>122</v>
      </c>
      <c r="AU198" s="135" t="s">
        <v>82</v>
      </c>
      <c r="AY198" s="17" t="s">
        <v>120</v>
      </c>
      <c r="BE198" s="136">
        <f>IF(N198="základní",J198,0)</f>
        <v>0</v>
      </c>
      <c r="BF198" s="136">
        <f>IF(N198="snížená",J198,0)</f>
        <v>0</v>
      </c>
      <c r="BG198" s="136">
        <f>IF(N198="zákl. přenesená",J198,0)</f>
        <v>0</v>
      </c>
      <c r="BH198" s="136">
        <f>IF(N198="sníž. přenesená",J198,0)</f>
        <v>0</v>
      </c>
      <c r="BI198" s="136">
        <f>IF(N198="nulová",J198,0)</f>
        <v>0</v>
      </c>
      <c r="BJ198" s="17" t="s">
        <v>80</v>
      </c>
      <c r="BK198" s="136">
        <f>ROUND(I198*H198,2)</f>
        <v>0</v>
      </c>
      <c r="BL198" s="17" t="s">
        <v>126</v>
      </c>
      <c r="BM198" s="135" t="s">
        <v>228</v>
      </c>
    </row>
    <row r="199" spans="2:51" s="12" customFormat="1" ht="12">
      <c r="B199" s="137"/>
      <c r="D199" s="138" t="s">
        <v>128</v>
      </c>
      <c r="E199" s="139" t="s">
        <v>1</v>
      </c>
      <c r="F199" s="140" t="s">
        <v>229</v>
      </c>
      <c r="H199" s="141">
        <v>0.4</v>
      </c>
      <c r="L199" s="137"/>
      <c r="M199" s="142"/>
      <c r="T199" s="143"/>
      <c r="AT199" s="139" t="s">
        <v>128</v>
      </c>
      <c r="AU199" s="139" t="s">
        <v>82</v>
      </c>
      <c r="AV199" s="12" t="s">
        <v>82</v>
      </c>
      <c r="AW199" s="12" t="s">
        <v>29</v>
      </c>
      <c r="AX199" s="12" t="s">
        <v>72</v>
      </c>
      <c r="AY199" s="139" t="s">
        <v>120</v>
      </c>
    </row>
    <row r="200" spans="2:51" s="13" customFormat="1" ht="12">
      <c r="B200" s="144"/>
      <c r="D200" s="138" t="s">
        <v>128</v>
      </c>
      <c r="E200" s="145" t="s">
        <v>1</v>
      </c>
      <c r="F200" s="146" t="s">
        <v>130</v>
      </c>
      <c r="H200" s="147">
        <v>0.4</v>
      </c>
      <c r="L200" s="144"/>
      <c r="M200" s="148"/>
      <c r="T200" s="149"/>
      <c r="AT200" s="145" t="s">
        <v>128</v>
      </c>
      <c r="AU200" s="145" t="s">
        <v>82</v>
      </c>
      <c r="AV200" s="13" t="s">
        <v>126</v>
      </c>
      <c r="AW200" s="13" t="s">
        <v>29</v>
      </c>
      <c r="AX200" s="13" t="s">
        <v>80</v>
      </c>
      <c r="AY200" s="145" t="s">
        <v>120</v>
      </c>
    </row>
    <row r="201" spans="2:63" s="11" customFormat="1" ht="22.95" customHeight="1">
      <c r="B201" s="113"/>
      <c r="D201" s="114" t="s">
        <v>71</v>
      </c>
      <c r="E201" s="122" t="s">
        <v>147</v>
      </c>
      <c r="F201" s="122" t="s">
        <v>230</v>
      </c>
      <c r="J201" s="123">
        <f>BK201</f>
        <v>0</v>
      </c>
      <c r="L201" s="113"/>
      <c r="M201" s="117"/>
      <c r="P201" s="118">
        <f>SUM(P202:P222)</f>
        <v>166.6968</v>
      </c>
      <c r="R201" s="118">
        <f>SUM(R202:R222)</f>
        <v>272.33508000000006</v>
      </c>
      <c r="T201" s="119">
        <f>SUM(T202:T222)</f>
        <v>0</v>
      </c>
      <c r="AR201" s="114" t="s">
        <v>80</v>
      </c>
      <c r="AT201" s="120" t="s">
        <v>71</v>
      </c>
      <c r="AU201" s="120" t="s">
        <v>80</v>
      </c>
      <c r="AY201" s="114" t="s">
        <v>120</v>
      </c>
      <c r="BK201" s="121">
        <f>SUM(BK202:BK222)</f>
        <v>0</v>
      </c>
    </row>
    <row r="202" spans="2:65" s="1" customFormat="1" ht="16.5" customHeight="1">
      <c r="B202" s="124"/>
      <c r="C202" s="125" t="s">
        <v>231</v>
      </c>
      <c r="D202" s="125" t="s">
        <v>122</v>
      </c>
      <c r="E202" s="126" t="s">
        <v>232</v>
      </c>
      <c r="F202" s="127" t="s">
        <v>233</v>
      </c>
      <c r="G202" s="128" t="s">
        <v>125</v>
      </c>
      <c r="H202" s="129">
        <v>461.2</v>
      </c>
      <c r="I202" s="130"/>
      <c r="J202" s="130">
        <f>ROUND(I202*H202,2)</f>
        <v>0</v>
      </c>
      <c r="K202" s="127" t="s">
        <v>472</v>
      </c>
      <c r="L202" s="29"/>
      <c r="M202" s="131" t="s">
        <v>1</v>
      </c>
      <c r="N202" s="132" t="s">
        <v>37</v>
      </c>
      <c r="O202" s="133">
        <v>0.029</v>
      </c>
      <c r="P202" s="133">
        <f>O202*H202</f>
        <v>13.3748</v>
      </c>
      <c r="Q202" s="133">
        <v>0.46</v>
      </c>
      <c r="R202" s="133">
        <f>Q202*H202</f>
        <v>212.15200000000002</v>
      </c>
      <c r="S202" s="133">
        <v>0</v>
      </c>
      <c r="T202" s="134">
        <f>S202*H202</f>
        <v>0</v>
      </c>
      <c r="AR202" s="135" t="s">
        <v>126</v>
      </c>
      <c r="AT202" s="135" t="s">
        <v>122</v>
      </c>
      <c r="AU202" s="135" t="s">
        <v>82</v>
      </c>
      <c r="AY202" s="17" t="s">
        <v>120</v>
      </c>
      <c r="BE202" s="136">
        <f>IF(N202="základní",J202,0)</f>
        <v>0</v>
      </c>
      <c r="BF202" s="136">
        <f>IF(N202="snížená",J202,0)</f>
        <v>0</v>
      </c>
      <c r="BG202" s="136">
        <f>IF(N202="zákl. přenesená",J202,0)</f>
        <v>0</v>
      </c>
      <c r="BH202" s="136">
        <f>IF(N202="sníž. přenesená",J202,0)</f>
        <v>0</v>
      </c>
      <c r="BI202" s="136">
        <f>IF(N202="nulová",J202,0)</f>
        <v>0</v>
      </c>
      <c r="BJ202" s="17" t="s">
        <v>80</v>
      </c>
      <c r="BK202" s="136">
        <f>ROUND(I202*H202,2)</f>
        <v>0</v>
      </c>
      <c r="BL202" s="17" t="s">
        <v>126</v>
      </c>
      <c r="BM202" s="135" t="s">
        <v>234</v>
      </c>
    </row>
    <row r="203" spans="2:51" s="12" customFormat="1" ht="12">
      <c r="B203" s="137"/>
      <c r="D203" s="138" t="s">
        <v>128</v>
      </c>
      <c r="E203" s="139" t="s">
        <v>1</v>
      </c>
      <c r="F203" s="140" t="s">
        <v>217</v>
      </c>
      <c r="H203" s="141">
        <v>461.2</v>
      </c>
      <c r="L203" s="137"/>
      <c r="M203" s="142"/>
      <c r="T203" s="143"/>
      <c r="AT203" s="139" t="s">
        <v>128</v>
      </c>
      <c r="AU203" s="139" t="s">
        <v>82</v>
      </c>
      <c r="AV203" s="12" t="s">
        <v>82</v>
      </c>
      <c r="AW203" s="12" t="s">
        <v>29</v>
      </c>
      <c r="AX203" s="12" t="s">
        <v>72</v>
      </c>
      <c r="AY203" s="139" t="s">
        <v>120</v>
      </c>
    </row>
    <row r="204" spans="2:51" s="13" customFormat="1" ht="12">
      <c r="B204" s="144"/>
      <c r="D204" s="138" t="s">
        <v>128</v>
      </c>
      <c r="E204" s="145" t="s">
        <v>1</v>
      </c>
      <c r="F204" s="146" t="s">
        <v>130</v>
      </c>
      <c r="H204" s="147">
        <v>461.2</v>
      </c>
      <c r="L204" s="144"/>
      <c r="M204" s="148"/>
      <c r="T204" s="149"/>
      <c r="AT204" s="145" t="s">
        <v>128</v>
      </c>
      <c r="AU204" s="145" t="s">
        <v>82</v>
      </c>
      <c r="AV204" s="13" t="s">
        <v>126</v>
      </c>
      <c r="AW204" s="13" t="s">
        <v>29</v>
      </c>
      <c r="AX204" s="13" t="s">
        <v>80</v>
      </c>
      <c r="AY204" s="145" t="s">
        <v>120</v>
      </c>
    </row>
    <row r="205" spans="2:65" s="1" customFormat="1" ht="16.5" customHeight="1">
      <c r="B205" s="124"/>
      <c r="C205" s="125" t="s">
        <v>7</v>
      </c>
      <c r="D205" s="125" t="s">
        <v>122</v>
      </c>
      <c r="E205" s="126" t="s">
        <v>235</v>
      </c>
      <c r="F205" s="127" t="s">
        <v>236</v>
      </c>
      <c r="G205" s="128" t="s">
        <v>125</v>
      </c>
      <c r="H205" s="129">
        <v>264.5</v>
      </c>
      <c r="I205" s="130"/>
      <c r="J205" s="130">
        <f>ROUND(I205*H205,2)</f>
        <v>0</v>
      </c>
      <c r="K205" s="127" t="s">
        <v>472</v>
      </c>
      <c r="L205" s="29"/>
      <c r="M205" s="131" t="s">
        <v>1</v>
      </c>
      <c r="N205" s="132" t="s">
        <v>37</v>
      </c>
      <c r="O205" s="133">
        <v>0.021</v>
      </c>
      <c r="P205" s="133">
        <f>O205*H205</f>
        <v>5.5545</v>
      </c>
      <c r="Q205" s="133">
        <v>0.108</v>
      </c>
      <c r="R205" s="133">
        <f>Q205*H205</f>
        <v>28.566</v>
      </c>
      <c r="S205" s="133">
        <v>0</v>
      </c>
      <c r="T205" s="134">
        <f>S205*H205</f>
        <v>0</v>
      </c>
      <c r="AR205" s="135" t="s">
        <v>126</v>
      </c>
      <c r="AT205" s="135" t="s">
        <v>122</v>
      </c>
      <c r="AU205" s="135" t="s">
        <v>82</v>
      </c>
      <c r="AY205" s="17" t="s">
        <v>120</v>
      </c>
      <c r="BE205" s="136">
        <f>IF(N205="základní",J205,0)</f>
        <v>0</v>
      </c>
      <c r="BF205" s="136">
        <f>IF(N205="snížená",J205,0)</f>
        <v>0</v>
      </c>
      <c r="BG205" s="136">
        <f>IF(N205="zákl. přenesená",J205,0)</f>
        <v>0</v>
      </c>
      <c r="BH205" s="136">
        <f>IF(N205="sníž. přenesená",J205,0)</f>
        <v>0</v>
      </c>
      <c r="BI205" s="136">
        <f>IF(N205="nulová",J205,0)</f>
        <v>0</v>
      </c>
      <c r="BJ205" s="17" t="s">
        <v>80</v>
      </c>
      <c r="BK205" s="136">
        <f>ROUND(I205*H205,2)</f>
        <v>0</v>
      </c>
      <c r="BL205" s="17" t="s">
        <v>126</v>
      </c>
      <c r="BM205" s="135" t="s">
        <v>237</v>
      </c>
    </row>
    <row r="206" spans="2:51" s="12" customFormat="1" ht="12">
      <c r="B206" s="137"/>
      <c r="D206" s="138" t="s">
        <v>128</v>
      </c>
      <c r="E206" s="139" t="s">
        <v>1</v>
      </c>
      <c r="F206" s="140" t="s">
        <v>238</v>
      </c>
      <c r="H206" s="141">
        <v>264.5</v>
      </c>
      <c r="L206" s="137"/>
      <c r="M206" s="142"/>
      <c r="T206" s="143"/>
      <c r="AT206" s="139" t="s">
        <v>128</v>
      </c>
      <c r="AU206" s="139" t="s">
        <v>82</v>
      </c>
      <c r="AV206" s="12" t="s">
        <v>82</v>
      </c>
      <c r="AW206" s="12" t="s">
        <v>29</v>
      </c>
      <c r="AX206" s="12" t="s">
        <v>72</v>
      </c>
      <c r="AY206" s="139" t="s">
        <v>120</v>
      </c>
    </row>
    <row r="207" spans="2:51" s="13" customFormat="1" ht="12">
      <c r="B207" s="144"/>
      <c r="D207" s="138" t="s">
        <v>128</v>
      </c>
      <c r="E207" s="145" t="s">
        <v>1</v>
      </c>
      <c r="F207" s="146" t="s">
        <v>130</v>
      </c>
      <c r="H207" s="147">
        <v>264.5</v>
      </c>
      <c r="L207" s="144"/>
      <c r="M207" s="148"/>
      <c r="T207" s="149"/>
      <c r="AT207" s="145" t="s">
        <v>128</v>
      </c>
      <c r="AU207" s="145" t="s">
        <v>82</v>
      </c>
      <c r="AV207" s="13" t="s">
        <v>126</v>
      </c>
      <c r="AW207" s="13" t="s">
        <v>29</v>
      </c>
      <c r="AX207" s="13" t="s">
        <v>80</v>
      </c>
      <c r="AY207" s="145" t="s">
        <v>120</v>
      </c>
    </row>
    <row r="208" spans="2:65" s="1" customFormat="1" ht="33" customHeight="1">
      <c r="B208" s="124"/>
      <c r="C208" s="125" t="s">
        <v>239</v>
      </c>
      <c r="D208" s="125" t="s">
        <v>122</v>
      </c>
      <c r="E208" s="126" t="s">
        <v>240</v>
      </c>
      <c r="F208" s="127" t="s">
        <v>241</v>
      </c>
      <c r="G208" s="128" t="s">
        <v>125</v>
      </c>
      <c r="H208" s="129">
        <v>964.5</v>
      </c>
      <c r="I208" s="130"/>
      <c r="J208" s="130">
        <f>ROUND(I208*H208,2)</f>
        <v>0</v>
      </c>
      <c r="K208" s="127" t="s">
        <v>472</v>
      </c>
      <c r="L208" s="29"/>
      <c r="M208" s="131" t="s">
        <v>1</v>
      </c>
      <c r="N208" s="132" t="s">
        <v>37</v>
      </c>
      <c r="O208" s="133">
        <v>0.071</v>
      </c>
      <c r="P208" s="133">
        <f>O208*H208</f>
        <v>68.47949999999999</v>
      </c>
      <c r="Q208" s="133">
        <v>0</v>
      </c>
      <c r="R208" s="133">
        <f>Q208*H208</f>
        <v>0</v>
      </c>
      <c r="S208" s="133">
        <v>0</v>
      </c>
      <c r="T208" s="134">
        <f>S208*H208</f>
        <v>0</v>
      </c>
      <c r="AR208" s="135" t="s">
        <v>126</v>
      </c>
      <c r="AT208" s="135" t="s">
        <v>122</v>
      </c>
      <c r="AU208" s="135" t="s">
        <v>82</v>
      </c>
      <c r="AY208" s="17" t="s">
        <v>120</v>
      </c>
      <c r="BE208" s="136">
        <f>IF(N208="základní",J208,0)</f>
        <v>0</v>
      </c>
      <c r="BF208" s="136">
        <f>IF(N208="snížená",J208,0)</f>
        <v>0</v>
      </c>
      <c r="BG208" s="136">
        <f>IF(N208="zákl. přenesená",J208,0)</f>
        <v>0</v>
      </c>
      <c r="BH208" s="136">
        <f>IF(N208="sníž. přenesená",J208,0)</f>
        <v>0</v>
      </c>
      <c r="BI208" s="136">
        <f>IF(N208="nulová",J208,0)</f>
        <v>0</v>
      </c>
      <c r="BJ208" s="17" t="s">
        <v>80</v>
      </c>
      <c r="BK208" s="136">
        <f>ROUND(I208*H208,2)</f>
        <v>0</v>
      </c>
      <c r="BL208" s="17" t="s">
        <v>126</v>
      </c>
      <c r="BM208" s="135" t="s">
        <v>242</v>
      </c>
    </row>
    <row r="209" spans="2:51" s="12" customFormat="1" ht="12">
      <c r="B209" s="137"/>
      <c r="D209" s="138" t="s">
        <v>128</v>
      </c>
      <c r="E209" s="139" t="s">
        <v>1</v>
      </c>
      <c r="F209" s="140" t="s">
        <v>243</v>
      </c>
      <c r="H209" s="141">
        <v>964.5</v>
      </c>
      <c r="L209" s="137"/>
      <c r="M209" s="142"/>
      <c r="T209" s="143"/>
      <c r="AT209" s="139" t="s">
        <v>128</v>
      </c>
      <c r="AU209" s="139" t="s">
        <v>82</v>
      </c>
      <c r="AV209" s="12" t="s">
        <v>82</v>
      </c>
      <c r="AW209" s="12" t="s">
        <v>29</v>
      </c>
      <c r="AX209" s="12" t="s">
        <v>72</v>
      </c>
      <c r="AY209" s="139" t="s">
        <v>120</v>
      </c>
    </row>
    <row r="210" spans="2:51" s="13" customFormat="1" ht="12">
      <c r="B210" s="144"/>
      <c r="D210" s="138" t="s">
        <v>128</v>
      </c>
      <c r="E210" s="145" t="s">
        <v>1</v>
      </c>
      <c r="F210" s="146" t="s">
        <v>130</v>
      </c>
      <c r="H210" s="147">
        <v>964.5</v>
      </c>
      <c r="L210" s="144"/>
      <c r="M210" s="148"/>
      <c r="T210" s="149"/>
      <c r="AT210" s="145" t="s">
        <v>128</v>
      </c>
      <c r="AU210" s="145" t="s">
        <v>82</v>
      </c>
      <c r="AV210" s="13" t="s">
        <v>126</v>
      </c>
      <c r="AW210" s="13" t="s">
        <v>29</v>
      </c>
      <c r="AX210" s="13" t="s">
        <v>80</v>
      </c>
      <c r="AY210" s="145" t="s">
        <v>120</v>
      </c>
    </row>
    <row r="211" spans="2:65" s="1" customFormat="1" ht="22.8">
      <c r="B211" s="124"/>
      <c r="C211" s="125" t="s">
        <v>244</v>
      </c>
      <c r="D211" s="125" t="s">
        <v>122</v>
      </c>
      <c r="E211" s="126" t="s">
        <v>245</v>
      </c>
      <c r="F211" s="127" t="s">
        <v>246</v>
      </c>
      <c r="G211" s="128" t="s">
        <v>125</v>
      </c>
      <c r="H211" s="129">
        <v>180.2</v>
      </c>
      <c r="I211" s="130"/>
      <c r="J211" s="130">
        <f>ROUND(I211*H211,2)</f>
        <v>0</v>
      </c>
      <c r="K211" s="127" t="s">
        <v>472</v>
      </c>
      <c r="L211" s="29"/>
      <c r="M211" s="131" t="s">
        <v>1</v>
      </c>
      <c r="N211" s="132" t="s">
        <v>37</v>
      </c>
      <c r="O211" s="133">
        <v>0.44</v>
      </c>
      <c r="P211" s="133">
        <f>O211*H211</f>
        <v>79.288</v>
      </c>
      <c r="Q211" s="133">
        <v>0.098</v>
      </c>
      <c r="R211" s="133">
        <f>Q211*H211</f>
        <v>17.6596</v>
      </c>
      <c r="S211" s="133">
        <v>0</v>
      </c>
      <c r="T211" s="134">
        <f>S211*H211</f>
        <v>0</v>
      </c>
      <c r="AR211" s="135" t="s">
        <v>126</v>
      </c>
      <c r="AT211" s="135" t="s">
        <v>122</v>
      </c>
      <c r="AU211" s="135" t="s">
        <v>82</v>
      </c>
      <c r="AY211" s="17" t="s">
        <v>120</v>
      </c>
      <c r="BE211" s="136">
        <f>IF(N211="základní",J211,0)</f>
        <v>0</v>
      </c>
      <c r="BF211" s="136">
        <f>IF(N211="snížená",J211,0)</f>
        <v>0</v>
      </c>
      <c r="BG211" s="136">
        <f>IF(N211="zákl. přenesená",J211,0)</f>
        <v>0</v>
      </c>
      <c r="BH211" s="136">
        <f>IF(N211="sníž. přenesená",J211,0)</f>
        <v>0</v>
      </c>
      <c r="BI211" s="136">
        <f>IF(N211="nulová",J211,0)</f>
        <v>0</v>
      </c>
      <c r="BJ211" s="17" t="s">
        <v>80</v>
      </c>
      <c r="BK211" s="136">
        <f>ROUND(I211*H211,2)</f>
        <v>0</v>
      </c>
      <c r="BL211" s="17" t="s">
        <v>126</v>
      </c>
      <c r="BM211" s="135" t="s">
        <v>247</v>
      </c>
    </row>
    <row r="212" spans="2:51" s="12" customFormat="1" ht="12">
      <c r="B212" s="137"/>
      <c r="D212" s="138" t="s">
        <v>128</v>
      </c>
      <c r="E212" s="139" t="s">
        <v>1</v>
      </c>
      <c r="F212" s="140" t="s">
        <v>248</v>
      </c>
      <c r="H212" s="141">
        <v>180.2</v>
      </c>
      <c r="L212" s="137"/>
      <c r="M212" s="142"/>
      <c r="T212" s="143"/>
      <c r="AT212" s="139" t="s">
        <v>128</v>
      </c>
      <c r="AU212" s="139" t="s">
        <v>82</v>
      </c>
      <c r="AV212" s="12" t="s">
        <v>82</v>
      </c>
      <c r="AW212" s="12" t="s">
        <v>29</v>
      </c>
      <c r="AX212" s="12" t="s">
        <v>72</v>
      </c>
      <c r="AY212" s="139" t="s">
        <v>120</v>
      </c>
    </row>
    <row r="213" spans="2:51" s="13" customFormat="1" ht="12">
      <c r="B213" s="144"/>
      <c r="D213" s="138" t="s">
        <v>128</v>
      </c>
      <c r="E213" s="145" t="s">
        <v>1</v>
      </c>
      <c r="F213" s="146" t="s">
        <v>130</v>
      </c>
      <c r="H213" s="147">
        <v>180.2</v>
      </c>
      <c r="L213" s="144"/>
      <c r="M213" s="148"/>
      <c r="T213" s="149"/>
      <c r="AT213" s="145" t="s">
        <v>128</v>
      </c>
      <c r="AU213" s="145" t="s">
        <v>82</v>
      </c>
      <c r="AV213" s="13" t="s">
        <v>126</v>
      </c>
      <c r="AW213" s="13" t="s">
        <v>29</v>
      </c>
      <c r="AX213" s="13" t="s">
        <v>80</v>
      </c>
      <c r="AY213" s="145" t="s">
        <v>120</v>
      </c>
    </row>
    <row r="214" spans="2:65" s="1" customFormat="1" ht="16.5" customHeight="1">
      <c r="B214" s="124"/>
      <c r="C214" s="155" t="s">
        <v>249</v>
      </c>
      <c r="D214" s="155" t="s">
        <v>187</v>
      </c>
      <c r="E214" s="156" t="s">
        <v>250</v>
      </c>
      <c r="F214" s="157" t="s">
        <v>251</v>
      </c>
      <c r="G214" s="158" t="s">
        <v>222</v>
      </c>
      <c r="H214" s="159">
        <v>749.92</v>
      </c>
      <c r="I214" s="160"/>
      <c r="J214" s="160">
        <f>ROUND(I214*H214,2)</f>
        <v>0</v>
      </c>
      <c r="K214" s="157" t="s">
        <v>1</v>
      </c>
      <c r="L214" s="161"/>
      <c r="M214" s="162" t="s">
        <v>1</v>
      </c>
      <c r="N214" s="163" t="s">
        <v>37</v>
      </c>
      <c r="O214" s="133">
        <v>0</v>
      </c>
      <c r="P214" s="133">
        <f>O214*H214</f>
        <v>0</v>
      </c>
      <c r="Q214" s="133">
        <v>0.0065</v>
      </c>
      <c r="R214" s="133">
        <f>Q214*H214</f>
        <v>4.874479999999999</v>
      </c>
      <c r="S214" s="133">
        <v>0</v>
      </c>
      <c r="T214" s="134">
        <f>S214*H214</f>
        <v>0</v>
      </c>
      <c r="AR214" s="135" t="s">
        <v>166</v>
      </c>
      <c r="AT214" s="135" t="s">
        <v>187</v>
      </c>
      <c r="AU214" s="135" t="s">
        <v>82</v>
      </c>
      <c r="AY214" s="17" t="s">
        <v>120</v>
      </c>
      <c r="BE214" s="136">
        <f>IF(N214="základní",J214,0)</f>
        <v>0</v>
      </c>
      <c r="BF214" s="136">
        <f>IF(N214="snížená",J214,0)</f>
        <v>0</v>
      </c>
      <c r="BG214" s="136">
        <f>IF(N214="zákl. přenesená",J214,0)</f>
        <v>0</v>
      </c>
      <c r="BH214" s="136">
        <f>IF(N214="sníž. přenesená",J214,0)</f>
        <v>0</v>
      </c>
      <c r="BI214" s="136">
        <f>IF(N214="nulová",J214,0)</f>
        <v>0</v>
      </c>
      <c r="BJ214" s="17" t="s">
        <v>80</v>
      </c>
      <c r="BK214" s="136">
        <f>ROUND(I214*H214,2)</f>
        <v>0</v>
      </c>
      <c r="BL214" s="17" t="s">
        <v>126</v>
      </c>
      <c r="BM214" s="135" t="s">
        <v>252</v>
      </c>
    </row>
    <row r="215" spans="2:51" s="12" customFormat="1" ht="12">
      <c r="B215" s="137"/>
      <c r="D215" s="138" t="s">
        <v>128</v>
      </c>
      <c r="E215" s="139" t="s">
        <v>1</v>
      </c>
      <c r="F215" s="140" t="s">
        <v>253</v>
      </c>
      <c r="H215" s="141">
        <v>735.216</v>
      </c>
      <c r="L215" s="137"/>
      <c r="M215" s="142"/>
      <c r="T215" s="143"/>
      <c r="AT215" s="139" t="s">
        <v>128</v>
      </c>
      <c r="AU215" s="139" t="s">
        <v>82</v>
      </c>
      <c r="AV215" s="12" t="s">
        <v>82</v>
      </c>
      <c r="AW215" s="12" t="s">
        <v>29</v>
      </c>
      <c r="AX215" s="12" t="s">
        <v>72</v>
      </c>
      <c r="AY215" s="139" t="s">
        <v>120</v>
      </c>
    </row>
    <row r="216" spans="2:51" s="13" customFormat="1" ht="12">
      <c r="B216" s="144"/>
      <c r="D216" s="138" t="s">
        <v>128</v>
      </c>
      <c r="E216" s="145" t="s">
        <v>1</v>
      </c>
      <c r="F216" s="146" t="s">
        <v>130</v>
      </c>
      <c r="H216" s="147">
        <v>735.216</v>
      </c>
      <c r="L216" s="144"/>
      <c r="M216" s="148"/>
      <c r="T216" s="149"/>
      <c r="AT216" s="145" t="s">
        <v>128</v>
      </c>
      <c r="AU216" s="145" t="s">
        <v>82</v>
      </c>
      <c r="AV216" s="13" t="s">
        <v>126</v>
      </c>
      <c r="AW216" s="13" t="s">
        <v>29</v>
      </c>
      <c r="AX216" s="13" t="s">
        <v>80</v>
      </c>
      <c r="AY216" s="145" t="s">
        <v>120</v>
      </c>
    </row>
    <row r="217" spans="2:51" s="12" customFormat="1" ht="12">
      <c r="B217" s="137"/>
      <c r="D217" s="138" t="s">
        <v>128</v>
      </c>
      <c r="F217" s="140" t="s">
        <v>254</v>
      </c>
      <c r="H217" s="141">
        <v>749.92</v>
      </c>
      <c r="L217" s="137"/>
      <c r="M217" s="142"/>
      <c r="T217" s="143"/>
      <c r="AT217" s="139" t="s">
        <v>128</v>
      </c>
      <c r="AU217" s="139" t="s">
        <v>82</v>
      </c>
      <c r="AV217" s="12" t="s">
        <v>82</v>
      </c>
      <c r="AW217" s="12" t="s">
        <v>3</v>
      </c>
      <c r="AX217" s="12" t="s">
        <v>80</v>
      </c>
      <c r="AY217" s="139" t="s">
        <v>120</v>
      </c>
    </row>
    <row r="218" spans="2:65" s="1" customFormat="1" ht="16.5" customHeight="1">
      <c r="B218" s="124"/>
      <c r="C218" s="155" t="s">
        <v>255</v>
      </c>
      <c r="D218" s="155" t="s">
        <v>187</v>
      </c>
      <c r="E218" s="156" t="s">
        <v>256</v>
      </c>
      <c r="F218" s="157" t="s">
        <v>257</v>
      </c>
      <c r="G218" s="158" t="s">
        <v>173</v>
      </c>
      <c r="H218" s="159">
        <v>9.083</v>
      </c>
      <c r="I218" s="160"/>
      <c r="J218" s="160">
        <f>ROUND(I218*H218,2)</f>
        <v>0</v>
      </c>
      <c r="K218" s="127" t="s">
        <v>472</v>
      </c>
      <c r="L218" s="161"/>
      <c r="M218" s="162" t="s">
        <v>1</v>
      </c>
      <c r="N218" s="163" t="s">
        <v>37</v>
      </c>
      <c r="O218" s="133">
        <v>0</v>
      </c>
      <c r="P218" s="133">
        <f>O218*H218</f>
        <v>0</v>
      </c>
      <c r="Q218" s="133">
        <v>1</v>
      </c>
      <c r="R218" s="133">
        <f>Q218*H218</f>
        <v>9.083</v>
      </c>
      <c r="S218" s="133">
        <v>0</v>
      </c>
      <c r="T218" s="134">
        <f>S218*H218</f>
        <v>0</v>
      </c>
      <c r="AR218" s="135" t="s">
        <v>166</v>
      </c>
      <c r="AT218" s="135" t="s">
        <v>187</v>
      </c>
      <c r="AU218" s="135" t="s">
        <v>82</v>
      </c>
      <c r="AY218" s="17" t="s">
        <v>120</v>
      </c>
      <c r="BE218" s="136">
        <f>IF(N218="základní",J218,0)</f>
        <v>0</v>
      </c>
      <c r="BF218" s="136">
        <f>IF(N218="snížená",J218,0)</f>
        <v>0</v>
      </c>
      <c r="BG218" s="136">
        <f>IF(N218="zákl. přenesená",J218,0)</f>
        <v>0</v>
      </c>
      <c r="BH218" s="136">
        <f>IF(N218="sníž. přenesená",J218,0)</f>
        <v>0</v>
      </c>
      <c r="BI218" s="136">
        <f>IF(N218="nulová",J218,0)</f>
        <v>0</v>
      </c>
      <c r="BJ218" s="17" t="s">
        <v>80</v>
      </c>
      <c r="BK218" s="136">
        <f>ROUND(I218*H218,2)</f>
        <v>0</v>
      </c>
      <c r="BL218" s="17" t="s">
        <v>126</v>
      </c>
      <c r="BM218" s="135" t="s">
        <v>258</v>
      </c>
    </row>
    <row r="219" spans="2:51" s="14" customFormat="1" ht="12">
      <c r="B219" s="150"/>
      <c r="D219" s="138" t="s">
        <v>128</v>
      </c>
      <c r="E219" s="151" t="s">
        <v>1</v>
      </c>
      <c r="F219" s="152" t="s">
        <v>259</v>
      </c>
      <c r="H219" s="151" t="s">
        <v>1</v>
      </c>
      <c r="L219" s="150"/>
      <c r="M219" s="153"/>
      <c r="T219" s="154"/>
      <c r="AT219" s="151" t="s">
        <v>128</v>
      </c>
      <c r="AU219" s="151" t="s">
        <v>82</v>
      </c>
      <c r="AV219" s="14" t="s">
        <v>80</v>
      </c>
      <c r="AW219" s="14" t="s">
        <v>29</v>
      </c>
      <c r="AX219" s="14" t="s">
        <v>72</v>
      </c>
      <c r="AY219" s="151" t="s">
        <v>120</v>
      </c>
    </row>
    <row r="220" spans="2:51" s="12" customFormat="1" ht="12">
      <c r="B220" s="137"/>
      <c r="D220" s="138" t="s">
        <v>128</v>
      </c>
      <c r="E220" s="139" t="s">
        <v>1</v>
      </c>
      <c r="F220" s="140" t="s">
        <v>260</v>
      </c>
      <c r="H220" s="141">
        <v>5.046</v>
      </c>
      <c r="L220" s="137"/>
      <c r="M220" s="142"/>
      <c r="T220" s="143"/>
      <c r="AT220" s="139" t="s">
        <v>128</v>
      </c>
      <c r="AU220" s="139" t="s">
        <v>82</v>
      </c>
      <c r="AV220" s="12" t="s">
        <v>82</v>
      </c>
      <c r="AW220" s="12" t="s">
        <v>29</v>
      </c>
      <c r="AX220" s="12" t="s">
        <v>72</v>
      </c>
      <c r="AY220" s="139" t="s">
        <v>120</v>
      </c>
    </row>
    <row r="221" spans="2:51" s="13" customFormat="1" ht="12">
      <c r="B221" s="144"/>
      <c r="D221" s="138" t="s">
        <v>128</v>
      </c>
      <c r="E221" s="145" t="s">
        <v>1</v>
      </c>
      <c r="F221" s="146" t="s">
        <v>130</v>
      </c>
      <c r="H221" s="147">
        <v>5.046</v>
      </c>
      <c r="L221" s="144"/>
      <c r="M221" s="148"/>
      <c r="T221" s="149"/>
      <c r="AT221" s="145" t="s">
        <v>128</v>
      </c>
      <c r="AU221" s="145" t="s">
        <v>82</v>
      </c>
      <c r="AV221" s="13" t="s">
        <v>126</v>
      </c>
      <c r="AW221" s="13" t="s">
        <v>29</v>
      </c>
      <c r="AX221" s="13" t="s">
        <v>80</v>
      </c>
      <c r="AY221" s="145" t="s">
        <v>120</v>
      </c>
    </row>
    <row r="222" spans="2:51" s="12" customFormat="1" ht="12">
      <c r="B222" s="137"/>
      <c r="D222" s="138" t="s">
        <v>128</v>
      </c>
      <c r="F222" s="140" t="s">
        <v>261</v>
      </c>
      <c r="H222" s="141">
        <v>9.083</v>
      </c>
      <c r="L222" s="137"/>
      <c r="M222" s="142"/>
      <c r="T222" s="143"/>
      <c r="AT222" s="139" t="s">
        <v>128</v>
      </c>
      <c r="AU222" s="139" t="s">
        <v>82</v>
      </c>
      <c r="AV222" s="12" t="s">
        <v>82</v>
      </c>
      <c r="AW222" s="12" t="s">
        <v>3</v>
      </c>
      <c r="AX222" s="12" t="s">
        <v>80</v>
      </c>
      <c r="AY222" s="139" t="s">
        <v>120</v>
      </c>
    </row>
    <row r="223" spans="2:63" s="11" customFormat="1" ht="22.95" customHeight="1">
      <c r="B223" s="113"/>
      <c r="D223" s="114" t="s">
        <v>71</v>
      </c>
      <c r="E223" s="122" t="s">
        <v>166</v>
      </c>
      <c r="F223" s="122" t="s">
        <v>262</v>
      </c>
      <c r="J223" s="123">
        <f>BK223</f>
        <v>0</v>
      </c>
      <c r="L223" s="113"/>
      <c r="M223" s="117"/>
      <c r="P223" s="118">
        <f>SUM(P224:P239)</f>
        <v>15.557</v>
      </c>
      <c r="R223" s="118">
        <f>SUM(R224:R239)</f>
        <v>1.53002</v>
      </c>
      <c r="T223" s="119">
        <f>SUM(T224:T239)</f>
        <v>0</v>
      </c>
      <c r="AR223" s="114" t="s">
        <v>80</v>
      </c>
      <c r="AT223" s="120" t="s">
        <v>71</v>
      </c>
      <c r="AU223" s="120" t="s">
        <v>80</v>
      </c>
      <c r="AY223" s="114" t="s">
        <v>120</v>
      </c>
      <c r="BK223" s="121">
        <f>SUM(BK224:BK239)</f>
        <v>0</v>
      </c>
    </row>
    <row r="224" spans="2:65" s="1" customFormat="1" ht="22.8">
      <c r="B224" s="124"/>
      <c r="C224" s="125" t="s">
        <v>263</v>
      </c>
      <c r="D224" s="125" t="s">
        <v>122</v>
      </c>
      <c r="E224" s="126" t="s">
        <v>264</v>
      </c>
      <c r="F224" s="127" t="s">
        <v>265</v>
      </c>
      <c r="G224" s="128" t="s">
        <v>133</v>
      </c>
      <c r="H224" s="129">
        <v>4</v>
      </c>
      <c r="I224" s="130"/>
      <c r="J224" s="130">
        <f>ROUND(I224*H224,2)</f>
        <v>0</v>
      </c>
      <c r="K224" s="127" t="s">
        <v>472</v>
      </c>
      <c r="L224" s="29"/>
      <c r="M224" s="131" t="s">
        <v>1</v>
      </c>
      <c r="N224" s="132" t="s">
        <v>37</v>
      </c>
      <c r="O224" s="133">
        <v>0.258</v>
      </c>
      <c r="P224" s="133">
        <f>O224*H224</f>
        <v>1.032</v>
      </c>
      <c r="Q224" s="133">
        <v>0.00276</v>
      </c>
      <c r="R224" s="133">
        <f>Q224*H224</f>
        <v>0.01104</v>
      </c>
      <c r="S224" s="133">
        <v>0</v>
      </c>
      <c r="T224" s="134">
        <f>S224*H224</f>
        <v>0</v>
      </c>
      <c r="AR224" s="135" t="s">
        <v>126</v>
      </c>
      <c r="AT224" s="135" t="s">
        <v>122</v>
      </c>
      <c r="AU224" s="135" t="s">
        <v>82</v>
      </c>
      <c r="AY224" s="17" t="s">
        <v>120</v>
      </c>
      <c r="BE224" s="136">
        <f>IF(N224="základní",J224,0)</f>
        <v>0</v>
      </c>
      <c r="BF224" s="136">
        <f>IF(N224="snížená",J224,0)</f>
        <v>0</v>
      </c>
      <c r="BG224" s="136">
        <f>IF(N224="zákl. přenesená",J224,0)</f>
        <v>0</v>
      </c>
      <c r="BH224" s="136">
        <f>IF(N224="sníž. přenesená",J224,0)</f>
        <v>0</v>
      </c>
      <c r="BI224" s="136">
        <f>IF(N224="nulová",J224,0)</f>
        <v>0</v>
      </c>
      <c r="BJ224" s="17" t="s">
        <v>80</v>
      </c>
      <c r="BK224" s="136">
        <f>ROUND(I224*H224,2)</f>
        <v>0</v>
      </c>
      <c r="BL224" s="17" t="s">
        <v>126</v>
      </c>
      <c r="BM224" s="135" t="s">
        <v>266</v>
      </c>
    </row>
    <row r="225" spans="2:51" s="12" customFormat="1" ht="12">
      <c r="B225" s="137"/>
      <c r="D225" s="138" t="s">
        <v>128</v>
      </c>
      <c r="E225" s="139" t="s">
        <v>1</v>
      </c>
      <c r="F225" s="140" t="s">
        <v>126</v>
      </c>
      <c r="H225" s="141">
        <v>4</v>
      </c>
      <c r="L225" s="137"/>
      <c r="M225" s="142"/>
      <c r="T225" s="143"/>
      <c r="AT225" s="139" t="s">
        <v>128</v>
      </c>
      <c r="AU225" s="139" t="s">
        <v>82</v>
      </c>
      <c r="AV225" s="12" t="s">
        <v>82</v>
      </c>
      <c r="AW225" s="12" t="s">
        <v>29</v>
      </c>
      <c r="AX225" s="12" t="s">
        <v>72</v>
      </c>
      <c r="AY225" s="139" t="s">
        <v>120</v>
      </c>
    </row>
    <row r="226" spans="2:51" s="13" customFormat="1" ht="12">
      <c r="B226" s="144"/>
      <c r="D226" s="138" t="s">
        <v>128</v>
      </c>
      <c r="E226" s="145" t="s">
        <v>1</v>
      </c>
      <c r="F226" s="146" t="s">
        <v>130</v>
      </c>
      <c r="H226" s="147">
        <v>4</v>
      </c>
      <c r="L226" s="144"/>
      <c r="M226" s="148"/>
      <c r="T226" s="149"/>
      <c r="AT226" s="145" t="s">
        <v>128</v>
      </c>
      <c r="AU226" s="145" t="s">
        <v>82</v>
      </c>
      <c r="AV226" s="13" t="s">
        <v>126</v>
      </c>
      <c r="AW226" s="13" t="s">
        <v>29</v>
      </c>
      <c r="AX226" s="13" t="s">
        <v>80</v>
      </c>
      <c r="AY226" s="145" t="s">
        <v>120</v>
      </c>
    </row>
    <row r="227" spans="2:65" s="1" customFormat="1" ht="22.8">
      <c r="B227" s="124"/>
      <c r="C227" s="125" t="s">
        <v>267</v>
      </c>
      <c r="D227" s="125" t="s">
        <v>122</v>
      </c>
      <c r="E227" s="126" t="s">
        <v>268</v>
      </c>
      <c r="F227" s="127" t="s">
        <v>269</v>
      </c>
      <c r="G227" s="128" t="s">
        <v>222</v>
      </c>
      <c r="H227" s="129">
        <v>1</v>
      </c>
      <c r="I227" s="130"/>
      <c r="J227" s="130">
        <f>ROUND(I227*H227,2)</f>
        <v>0</v>
      </c>
      <c r="K227" s="127" t="s">
        <v>472</v>
      </c>
      <c r="L227" s="29"/>
      <c r="M227" s="131" t="s">
        <v>1</v>
      </c>
      <c r="N227" s="132" t="s">
        <v>37</v>
      </c>
      <c r="O227" s="133">
        <v>5.024</v>
      </c>
      <c r="P227" s="133">
        <f>O227*H227</f>
        <v>5.024</v>
      </c>
      <c r="Q227" s="133">
        <v>0.14494</v>
      </c>
      <c r="R227" s="133">
        <f>Q227*H227</f>
        <v>0.14494</v>
      </c>
      <c r="S227" s="133">
        <v>0</v>
      </c>
      <c r="T227" s="134">
        <f>S227*H227</f>
        <v>0</v>
      </c>
      <c r="AR227" s="135" t="s">
        <v>126</v>
      </c>
      <c r="AT227" s="135" t="s">
        <v>122</v>
      </c>
      <c r="AU227" s="135" t="s">
        <v>82</v>
      </c>
      <c r="AY227" s="17" t="s">
        <v>120</v>
      </c>
      <c r="BE227" s="136">
        <f>IF(N227="základní",J227,0)</f>
        <v>0</v>
      </c>
      <c r="BF227" s="136">
        <f>IF(N227="snížená",J227,0)</f>
        <v>0</v>
      </c>
      <c r="BG227" s="136">
        <f>IF(N227="zákl. přenesená",J227,0)</f>
        <v>0</v>
      </c>
      <c r="BH227" s="136">
        <f>IF(N227="sníž. přenesená",J227,0)</f>
        <v>0</v>
      </c>
      <c r="BI227" s="136">
        <f>IF(N227="nulová",J227,0)</f>
        <v>0</v>
      </c>
      <c r="BJ227" s="17" t="s">
        <v>80</v>
      </c>
      <c r="BK227" s="136">
        <f>ROUND(I227*H227,2)</f>
        <v>0</v>
      </c>
      <c r="BL227" s="17" t="s">
        <v>126</v>
      </c>
      <c r="BM227" s="135" t="s">
        <v>270</v>
      </c>
    </row>
    <row r="228" spans="2:51" s="12" customFormat="1" ht="12">
      <c r="B228" s="137"/>
      <c r="D228" s="138" t="s">
        <v>128</v>
      </c>
      <c r="E228" s="139" t="s">
        <v>1</v>
      </c>
      <c r="F228" s="140" t="s">
        <v>80</v>
      </c>
      <c r="H228" s="141">
        <v>1</v>
      </c>
      <c r="L228" s="137"/>
      <c r="M228" s="142"/>
      <c r="T228" s="143"/>
      <c r="AT228" s="139" t="s">
        <v>128</v>
      </c>
      <c r="AU228" s="139" t="s">
        <v>82</v>
      </c>
      <c r="AV228" s="12" t="s">
        <v>82</v>
      </c>
      <c r="AW228" s="12" t="s">
        <v>29</v>
      </c>
      <c r="AX228" s="12" t="s">
        <v>72</v>
      </c>
      <c r="AY228" s="139" t="s">
        <v>120</v>
      </c>
    </row>
    <row r="229" spans="2:51" s="13" customFormat="1" ht="12">
      <c r="B229" s="144"/>
      <c r="D229" s="138" t="s">
        <v>128</v>
      </c>
      <c r="E229" s="145" t="s">
        <v>1</v>
      </c>
      <c r="F229" s="146" t="s">
        <v>130</v>
      </c>
      <c r="H229" s="147">
        <v>1</v>
      </c>
      <c r="L229" s="144"/>
      <c r="M229" s="148"/>
      <c r="T229" s="149"/>
      <c r="AT229" s="145" t="s">
        <v>128</v>
      </c>
      <c r="AU229" s="145" t="s">
        <v>82</v>
      </c>
      <c r="AV229" s="13" t="s">
        <v>126</v>
      </c>
      <c r="AW229" s="13" t="s">
        <v>29</v>
      </c>
      <c r="AX229" s="13" t="s">
        <v>80</v>
      </c>
      <c r="AY229" s="145" t="s">
        <v>120</v>
      </c>
    </row>
    <row r="230" spans="2:65" s="1" customFormat="1" ht="21.75" customHeight="1">
      <c r="B230" s="124"/>
      <c r="C230" s="155" t="s">
        <v>271</v>
      </c>
      <c r="D230" s="155" t="s">
        <v>187</v>
      </c>
      <c r="E230" s="156" t="s">
        <v>272</v>
      </c>
      <c r="F230" s="157" t="s">
        <v>273</v>
      </c>
      <c r="G230" s="158" t="s">
        <v>222</v>
      </c>
      <c r="H230" s="159">
        <v>1</v>
      </c>
      <c r="I230" s="160"/>
      <c r="J230" s="160">
        <f aca="true" t="shared" si="0" ref="J230:J237">ROUND(I230*H230,2)</f>
        <v>0</v>
      </c>
      <c r="K230" s="157" t="s">
        <v>472</v>
      </c>
      <c r="L230" s="161"/>
      <c r="M230" s="162" t="s">
        <v>1</v>
      </c>
      <c r="N230" s="163" t="s">
        <v>37</v>
      </c>
      <c r="O230" s="133">
        <v>0</v>
      </c>
      <c r="P230" s="133">
        <f aca="true" t="shared" si="1" ref="P230:P237">O230*H230</f>
        <v>0</v>
      </c>
      <c r="Q230" s="133">
        <v>0.111</v>
      </c>
      <c r="R230" s="133">
        <f aca="true" t="shared" si="2" ref="R230:R237">Q230*H230</f>
        <v>0.111</v>
      </c>
      <c r="S230" s="133">
        <v>0</v>
      </c>
      <c r="T230" s="134">
        <f aca="true" t="shared" si="3" ref="T230:T237">S230*H230</f>
        <v>0</v>
      </c>
      <c r="AR230" s="135" t="s">
        <v>166</v>
      </c>
      <c r="AT230" s="135" t="s">
        <v>187</v>
      </c>
      <c r="AU230" s="135" t="s">
        <v>82</v>
      </c>
      <c r="AY230" s="17" t="s">
        <v>120</v>
      </c>
      <c r="BE230" s="136">
        <f aca="true" t="shared" si="4" ref="BE230:BE237">IF(N230="základní",J230,0)</f>
        <v>0</v>
      </c>
      <c r="BF230" s="136">
        <f aca="true" t="shared" si="5" ref="BF230:BF237">IF(N230="snížená",J230,0)</f>
        <v>0</v>
      </c>
      <c r="BG230" s="136">
        <f aca="true" t="shared" si="6" ref="BG230:BG237">IF(N230="zákl. přenesená",J230,0)</f>
        <v>0</v>
      </c>
      <c r="BH230" s="136">
        <f aca="true" t="shared" si="7" ref="BH230:BH237">IF(N230="sníž. přenesená",J230,0)</f>
        <v>0</v>
      </c>
      <c r="BI230" s="136">
        <f aca="true" t="shared" si="8" ref="BI230:BI237">IF(N230="nulová",J230,0)</f>
        <v>0</v>
      </c>
      <c r="BJ230" s="17" t="s">
        <v>80</v>
      </c>
      <c r="BK230" s="136">
        <f aca="true" t="shared" si="9" ref="BK230:BK237">ROUND(I230*H230,2)</f>
        <v>0</v>
      </c>
      <c r="BL230" s="17" t="s">
        <v>126</v>
      </c>
      <c r="BM230" s="135" t="s">
        <v>274</v>
      </c>
    </row>
    <row r="231" spans="2:65" s="1" customFormat="1" ht="22.8">
      <c r="B231" s="124"/>
      <c r="C231" s="155" t="s">
        <v>275</v>
      </c>
      <c r="D231" s="155" t="s">
        <v>187</v>
      </c>
      <c r="E231" s="156" t="s">
        <v>276</v>
      </c>
      <c r="F231" s="157" t="s">
        <v>277</v>
      </c>
      <c r="G231" s="158" t="s">
        <v>222</v>
      </c>
      <c r="H231" s="159">
        <v>1</v>
      </c>
      <c r="I231" s="160"/>
      <c r="J231" s="160">
        <f t="shared" si="0"/>
        <v>0</v>
      </c>
      <c r="K231" s="157" t="s">
        <v>472</v>
      </c>
      <c r="L231" s="161"/>
      <c r="M231" s="162" t="s">
        <v>1</v>
      </c>
      <c r="N231" s="163" t="s">
        <v>37</v>
      </c>
      <c r="O231" s="133">
        <v>0</v>
      </c>
      <c r="P231" s="133">
        <f t="shared" si="1"/>
        <v>0</v>
      </c>
      <c r="Q231" s="133">
        <v>0.04</v>
      </c>
      <c r="R231" s="133">
        <f t="shared" si="2"/>
        <v>0.04</v>
      </c>
      <c r="S231" s="133">
        <v>0</v>
      </c>
      <c r="T231" s="134">
        <f t="shared" si="3"/>
        <v>0</v>
      </c>
      <c r="AR231" s="135" t="s">
        <v>166</v>
      </c>
      <c r="AT231" s="135" t="s">
        <v>187</v>
      </c>
      <c r="AU231" s="135" t="s">
        <v>82</v>
      </c>
      <c r="AY231" s="17" t="s">
        <v>120</v>
      </c>
      <c r="BE231" s="136">
        <f t="shared" si="4"/>
        <v>0</v>
      </c>
      <c r="BF231" s="136">
        <f t="shared" si="5"/>
        <v>0</v>
      </c>
      <c r="BG231" s="136">
        <f t="shared" si="6"/>
        <v>0</v>
      </c>
      <c r="BH231" s="136">
        <f t="shared" si="7"/>
        <v>0</v>
      </c>
      <c r="BI231" s="136">
        <f t="shared" si="8"/>
        <v>0</v>
      </c>
      <c r="BJ231" s="17" t="s">
        <v>80</v>
      </c>
      <c r="BK231" s="136">
        <f t="shared" si="9"/>
        <v>0</v>
      </c>
      <c r="BL231" s="17" t="s">
        <v>126</v>
      </c>
      <c r="BM231" s="135" t="s">
        <v>278</v>
      </c>
    </row>
    <row r="232" spans="2:65" s="1" customFormat="1" ht="22.8">
      <c r="B232" s="124"/>
      <c r="C232" s="155" t="s">
        <v>279</v>
      </c>
      <c r="D232" s="155" t="s">
        <v>187</v>
      </c>
      <c r="E232" s="156" t="s">
        <v>280</v>
      </c>
      <c r="F232" s="157" t="s">
        <v>281</v>
      </c>
      <c r="G232" s="158" t="s">
        <v>222</v>
      </c>
      <c r="H232" s="159">
        <v>1</v>
      </c>
      <c r="I232" s="160"/>
      <c r="J232" s="160">
        <f t="shared" si="0"/>
        <v>0</v>
      </c>
      <c r="K232" s="157" t="s">
        <v>472</v>
      </c>
      <c r="L232" s="161"/>
      <c r="M232" s="162" t="s">
        <v>1</v>
      </c>
      <c r="N232" s="163" t="s">
        <v>37</v>
      </c>
      <c r="O232" s="133">
        <v>0</v>
      </c>
      <c r="P232" s="133">
        <f t="shared" si="1"/>
        <v>0</v>
      </c>
      <c r="Q232" s="133">
        <v>0.08</v>
      </c>
      <c r="R232" s="133">
        <f t="shared" si="2"/>
        <v>0.08</v>
      </c>
      <c r="S232" s="133">
        <v>0</v>
      </c>
      <c r="T232" s="134">
        <f t="shared" si="3"/>
        <v>0</v>
      </c>
      <c r="AR232" s="135" t="s">
        <v>166</v>
      </c>
      <c r="AT232" s="135" t="s">
        <v>187</v>
      </c>
      <c r="AU232" s="135" t="s">
        <v>82</v>
      </c>
      <c r="AY232" s="17" t="s">
        <v>120</v>
      </c>
      <c r="BE232" s="136">
        <f t="shared" si="4"/>
        <v>0</v>
      </c>
      <c r="BF232" s="136">
        <f t="shared" si="5"/>
        <v>0</v>
      </c>
      <c r="BG232" s="136">
        <f t="shared" si="6"/>
        <v>0</v>
      </c>
      <c r="BH232" s="136">
        <f t="shared" si="7"/>
        <v>0</v>
      </c>
      <c r="BI232" s="136">
        <f t="shared" si="8"/>
        <v>0</v>
      </c>
      <c r="BJ232" s="17" t="s">
        <v>80</v>
      </c>
      <c r="BK232" s="136">
        <f t="shared" si="9"/>
        <v>0</v>
      </c>
      <c r="BL232" s="17" t="s">
        <v>126</v>
      </c>
      <c r="BM232" s="135" t="s">
        <v>282</v>
      </c>
    </row>
    <row r="233" spans="2:65" s="1" customFormat="1" ht="22.8">
      <c r="B233" s="124"/>
      <c r="C233" s="155" t="s">
        <v>283</v>
      </c>
      <c r="D233" s="155" t="s">
        <v>187</v>
      </c>
      <c r="E233" s="156" t="s">
        <v>284</v>
      </c>
      <c r="F233" s="157" t="s">
        <v>285</v>
      </c>
      <c r="G233" s="158" t="s">
        <v>222</v>
      </c>
      <c r="H233" s="159">
        <v>1</v>
      </c>
      <c r="I233" s="160"/>
      <c r="J233" s="160">
        <f t="shared" si="0"/>
        <v>0</v>
      </c>
      <c r="K233" s="157" t="s">
        <v>472</v>
      </c>
      <c r="L233" s="161"/>
      <c r="M233" s="162" t="s">
        <v>1</v>
      </c>
      <c r="N233" s="163" t="s">
        <v>37</v>
      </c>
      <c r="O233" s="133">
        <v>0</v>
      </c>
      <c r="P233" s="133">
        <f t="shared" si="1"/>
        <v>0</v>
      </c>
      <c r="Q233" s="133">
        <v>0.027</v>
      </c>
      <c r="R233" s="133">
        <f t="shared" si="2"/>
        <v>0.027</v>
      </c>
      <c r="S233" s="133">
        <v>0</v>
      </c>
      <c r="T233" s="134">
        <f t="shared" si="3"/>
        <v>0</v>
      </c>
      <c r="AR233" s="135" t="s">
        <v>166</v>
      </c>
      <c r="AT233" s="135" t="s">
        <v>187</v>
      </c>
      <c r="AU233" s="135" t="s">
        <v>82</v>
      </c>
      <c r="AY233" s="17" t="s">
        <v>120</v>
      </c>
      <c r="BE233" s="136">
        <f t="shared" si="4"/>
        <v>0</v>
      </c>
      <c r="BF233" s="136">
        <f t="shared" si="5"/>
        <v>0</v>
      </c>
      <c r="BG233" s="136">
        <f t="shared" si="6"/>
        <v>0</v>
      </c>
      <c r="BH233" s="136">
        <f t="shared" si="7"/>
        <v>0</v>
      </c>
      <c r="BI233" s="136">
        <f t="shared" si="8"/>
        <v>0</v>
      </c>
      <c r="BJ233" s="17" t="s">
        <v>80</v>
      </c>
      <c r="BK233" s="136">
        <f t="shared" si="9"/>
        <v>0</v>
      </c>
      <c r="BL233" s="17" t="s">
        <v>126</v>
      </c>
      <c r="BM233" s="135" t="s">
        <v>286</v>
      </c>
    </row>
    <row r="234" spans="2:65" s="1" customFormat="1" ht="22.8">
      <c r="B234" s="124"/>
      <c r="C234" s="125" t="s">
        <v>287</v>
      </c>
      <c r="D234" s="125" t="s">
        <v>122</v>
      </c>
      <c r="E234" s="126" t="s">
        <v>288</v>
      </c>
      <c r="F234" s="127" t="s">
        <v>289</v>
      </c>
      <c r="G234" s="128" t="s">
        <v>222</v>
      </c>
      <c r="H234" s="129">
        <v>1</v>
      </c>
      <c r="I234" s="130"/>
      <c r="J234" s="130">
        <f t="shared" si="0"/>
        <v>0</v>
      </c>
      <c r="K234" s="157" t="s">
        <v>472</v>
      </c>
      <c r="L234" s="29"/>
      <c r="M234" s="131" t="s">
        <v>1</v>
      </c>
      <c r="N234" s="132" t="s">
        <v>37</v>
      </c>
      <c r="O234" s="133">
        <v>1.867</v>
      </c>
      <c r="P234" s="133">
        <f t="shared" si="1"/>
        <v>1.867</v>
      </c>
      <c r="Q234" s="133">
        <v>0.21734</v>
      </c>
      <c r="R234" s="133">
        <f t="shared" si="2"/>
        <v>0.21734</v>
      </c>
      <c r="S234" s="133">
        <v>0</v>
      </c>
      <c r="T234" s="134">
        <f t="shared" si="3"/>
        <v>0</v>
      </c>
      <c r="AR234" s="135" t="s">
        <v>126</v>
      </c>
      <c r="AT234" s="135" t="s">
        <v>122</v>
      </c>
      <c r="AU234" s="135" t="s">
        <v>82</v>
      </c>
      <c r="AY234" s="17" t="s">
        <v>120</v>
      </c>
      <c r="BE234" s="136">
        <f t="shared" si="4"/>
        <v>0</v>
      </c>
      <c r="BF234" s="136">
        <f t="shared" si="5"/>
        <v>0</v>
      </c>
      <c r="BG234" s="136">
        <f t="shared" si="6"/>
        <v>0</v>
      </c>
      <c r="BH234" s="136">
        <f t="shared" si="7"/>
        <v>0</v>
      </c>
      <c r="BI234" s="136">
        <f t="shared" si="8"/>
        <v>0</v>
      </c>
      <c r="BJ234" s="17" t="s">
        <v>80</v>
      </c>
      <c r="BK234" s="136">
        <f t="shared" si="9"/>
        <v>0</v>
      </c>
      <c r="BL234" s="17" t="s">
        <v>126</v>
      </c>
      <c r="BM234" s="135" t="s">
        <v>290</v>
      </c>
    </row>
    <row r="235" spans="2:65" s="1" customFormat="1" ht="16.5" customHeight="1">
      <c r="B235" s="124"/>
      <c r="C235" s="155" t="s">
        <v>291</v>
      </c>
      <c r="D235" s="155" t="s">
        <v>187</v>
      </c>
      <c r="E235" s="156" t="s">
        <v>292</v>
      </c>
      <c r="F235" s="157" t="s">
        <v>293</v>
      </c>
      <c r="G235" s="158" t="s">
        <v>222</v>
      </c>
      <c r="H235" s="159">
        <v>1</v>
      </c>
      <c r="I235" s="160"/>
      <c r="J235" s="160">
        <f t="shared" si="0"/>
        <v>0</v>
      </c>
      <c r="K235" s="157" t="s">
        <v>472</v>
      </c>
      <c r="L235" s="161"/>
      <c r="M235" s="162" t="s">
        <v>1</v>
      </c>
      <c r="N235" s="163" t="s">
        <v>37</v>
      </c>
      <c r="O235" s="133">
        <v>0</v>
      </c>
      <c r="P235" s="133">
        <f t="shared" si="1"/>
        <v>0</v>
      </c>
      <c r="Q235" s="133">
        <v>0.0506</v>
      </c>
      <c r="R235" s="133">
        <f t="shared" si="2"/>
        <v>0.0506</v>
      </c>
      <c r="S235" s="133">
        <v>0</v>
      </c>
      <c r="T235" s="134">
        <f t="shared" si="3"/>
        <v>0</v>
      </c>
      <c r="AR235" s="135" t="s">
        <v>166</v>
      </c>
      <c r="AT235" s="135" t="s">
        <v>187</v>
      </c>
      <c r="AU235" s="135" t="s">
        <v>82</v>
      </c>
      <c r="AY235" s="17" t="s">
        <v>120</v>
      </c>
      <c r="BE235" s="136">
        <f t="shared" si="4"/>
        <v>0</v>
      </c>
      <c r="BF235" s="136">
        <f t="shared" si="5"/>
        <v>0</v>
      </c>
      <c r="BG235" s="136">
        <f t="shared" si="6"/>
        <v>0</v>
      </c>
      <c r="BH235" s="136">
        <f t="shared" si="7"/>
        <v>0</v>
      </c>
      <c r="BI235" s="136">
        <f t="shared" si="8"/>
        <v>0</v>
      </c>
      <c r="BJ235" s="17" t="s">
        <v>80</v>
      </c>
      <c r="BK235" s="136">
        <f t="shared" si="9"/>
        <v>0</v>
      </c>
      <c r="BL235" s="17" t="s">
        <v>126</v>
      </c>
      <c r="BM235" s="135" t="s">
        <v>294</v>
      </c>
    </row>
    <row r="236" spans="2:65" s="1" customFormat="1" ht="16.5" customHeight="1">
      <c r="B236" s="124"/>
      <c r="C236" s="155" t="s">
        <v>295</v>
      </c>
      <c r="D236" s="155" t="s">
        <v>187</v>
      </c>
      <c r="E236" s="156" t="s">
        <v>296</v>
      </c>
      <c r="F236" s="157" t="s">
        <v>297</v>
      </c>
      <c r="G236" s="158" t="s">
        <v>222</v>
      </c>
      <c r="H236" s="159">
        <v>1</v>
      </c>
      <c r="I236" s="160"/>
      <c r="J236" s="160">
        <f t="shared" si="0"/>
        <v>0</v>
      </c>
      <c r="K236" s="157" t="s">
        <v>472</v>
      </c>
      <c r="L236" s="161"/>
      <c r="M236" s="162" t="s">
        <v>1</v>
      </c>
      <c r="N236" s="163" t="s">
        <v>37</v>
      </c>
      <c r="O236" s="133">
        <v>0</v>
      </c>
      <c r="P236" s="133">
        <f t="shared" si="1"/>
        <v>0</v>
      </c>
      <c r="Q236" s="133">
        <v>0.0065</v>
      </c>
      <c r="R236" s="133">
        <f t="shared" si="2"/>
        <v>0.0065</v>
      </c>
      <c r="S236" s="133">
        <v>0</v>
      </c>
      <c r="T236" s="134">
        <f t="shared" si="3"/>
        <v>0</v>
      </c>
      <c r="AR236" s="135" t="s">
        <v>166</v>
      </c>
      <c r="AT236" s="135" t="s">
        <v>187</v>
      </c>
      <c r="AU236" s="135" t="s">
        <v>82</v>
      </c>
      <c r="AY236" s="17" t="s">
        <v>120</v>
      </c>
      <c r="BE236" s="136">
        <f t="shared" si="4"/>
        <v>0</v>
      </c>
      <c r="BF236" s="136">
        <f t="shared" si="5"/>
        <v>0</v>
      </c>
      <c r="BG236" s="136">
        <f t="shared" si="6"/>
        <v>0</v>
      </c>
      <c r="BH236" s="136">
        <f t="shared" si="7"/>
        <v>0</v>
      </c>
      <c r="BI236" s="136">
        <f t="shared" si="8"/>
        <v>0</v>
      </c>
      <c r="BJ236" s="17" t="s">
        <v>80</v>
      </c>
      <c r="BK236" s="136">
        <f t="shared" si="9"/>
        <v>0</v>
      </c>
      <c r="BL236" s="17" t="s">
        <v>126</v>
      </c>
      <c r="BM236" s="135" t="s">
        <v>298</v>
      </c>
    </row>
    <row r="237" spans="2:65" s="1" customFormat="1" ht="22.8">
      <c r="B237" s="124"/>
      <c r="C237" s="125" t="s">
        <v>299</v>
      </c>
      <c r="D237" s="125" t="s">
        <v>122</v>
      </c>
      <c r="E237" s="126" t="s">
        <v>300</v>
      </c>
      <c r="F237" s="127" t="s">
        <v>301</v>
      </c>
      <c r="G237" s="128" t="s">
        <v>222</v>
      </c>
      <c r="H237" s="129">
        <v>2</v>
      </c>
      <c r="I237" s="130"/>
      <c r="J237" s="130">
        <f t="shared" si="0"/>
        <v>0</v>
      </c>
      <c r="K237" s="157" t="s">
        <v>472</v>
      </c>
      <c r="L237" s="29"/>
      <c r="M237" s="131" t="s">
        <v>1</v>
      </c>
      <c r="N237" s="132" t="s">
        <v>37</v>
      </c>
      <c r="O237" s="133">
        <v>3.817</v>
      </c>
      <c r="P237" s="133">
        <f t="shared" si="1"/>
        <v>7.634</v>
      </c>
      <c r="Q237" s="133">
        <v>0.4208</v>
      </c>
      <c r="R237" s="133">
        <f t="shared" si="2"/>
        <v>0.8416</v>
      </c>
      <c r="S237" s="133">
        <v>0</v>
      </c>
      <c r="T237" s="134">
        <f t="shared" si="3"/>
        <v>0</v>
      </c>
      <c r="AR237" s="135" t="s">
        <v>126</v>
      </c>
      <c r="AT237" s="135" t="s">
        <v>122</v>
      </c>
      <c r="AU237" s="135" t="s">
        <v>82</v>
      </c>
      <c r="AY237" s="17" t="s">
        <v>120</v>
      </c>
      <c r="BE237" s="136">
        <f t="shared" si="4"/>
        <v>0</v>
      </c>
      <c r="BF237" s="136">
        <f t="shared" si="5"/>
        <v>0</v>
      </c>
      <c r="BG237" s="136">
        <f t="shared" si="6"/>
        <v>0</v>
      </c>
      <c r="BH237" s="136">
        <f t="shared" si="7"/>
        <v>0</v>
      </c>
      <c r="BI237" s="136">
        <f t="shared" si="8"/>
        <v>0</v>
      </c>
      <c r="BJ237" s="17" t="s">
        <v>80</v>
      </c>
      <c r="BK237" s="136">
        <f t="shared" si="9"/>
        <v>0</v>
      </c>
      <c r="BL237" s="17" t="s">
        <v>126</v>
      </c>
      <c r="BM237" s="135" t="s">
        <v>302</v>
      </c>
    </row>
    <row r="238" spans="2:51" s="12" customFormat="1" ht="12">
      <c r="B238" s="137"/>
      <c r="D238" s="138" t="s">
        <v>128</v>
      </c>
      <c r="E238" s="139" t="s">
        <v>1</v>
      </c>
      <c r="F238" s="140" t="s">
        <v>82</v>
      </c>
      <c r="H238" s="141">
        <v>2</v>
      </c>
      <c r="L238" s="137"/>
      <c r="M238" s="142"/>
      <c r="T238" s="143"/>
      <c r="AT238" s="139" t="s">
        <v>128</v>
      </c>
      <c r="AU238" s="139" t="s">
        <v>82</v>
      </c>
      <c r="AV238" s="12" t="s">
        <v>82</v>
      </c>
      <c r="AW238" s="12" t="s">
        <v>29</v>
      </c>
      <c r="AX238" s="12" t="s">
        <v>72</v>
      </c>
      <c r="AY238" s="139" t="s">
        <v>120</v>
      </c>
    </row>
    <row r="239" spans="2:51" s="13" customFormat="1" ht="12">
      <c r="B239" s="144"/>
      <c r="D239" s="138" t="s">
        <v>128</v>
      </c>
      <c r="E239" s="145" t="s">
        <v>1</v>
      </c>
      <c r="F239" s="146" t="s">
        <v>130</v>
      </c>
      <c r="H239" s="147">
        <v>2</v>
      </c>
      <c r="L239" s="144"/>
      <c r="M239" s="148"/>
      <c r="T239" s="149"/>
      <c r="AT239" s="145" t="s">
        <v>128</v>
      </c>
      <c r="AU239" s="145" t="s">
        <v>82</v>
      </c>
      <c r="AV239" s="13" t="s">
        <v>126</v>
      </c>
      <c r="AW239" s="13" t="s">
        <v>29</v>
      </c>
      <c r="AX239" s="13" t="s">
        <v>80</v>
      </c>
      <c r="AY239" s="145" t="s">
        <v>120</v>
      </c>
    </row>
    <row r="240" spans="2:63" s="11" customFormat="1" ht="22.95" customHeight="1">
      <c r="B240" s="113"/>
      <c r="D240" s="114" t="s">
        <v>71</v>
      </c>
      <c r="E240" s="122" t="s">
        <v>170</v>
      </c>
      <c r="F240" s="122" t="s">
        <v>303</v>
      </c>
      <c r="J240" s="123">
        <f>BK240</f>
        <v>0</v>
      </c>
      <c r="L240" s="113"/>
      <c r="M240" s="117"/>
      <c r="P240" s="118">
        <f>SUM(P241:P298)</f>
        <v>133.18879199999998</v>
      </c>
      <c r="R240" s="118">
        <f>SUM(R241:R298)</f>
        <v>53.84018163999999</v>
      </c>
      <c r="T240" s="119">
        <f>SUM(T241:T298)</f>
        <v>0.01515</v>
      </c>
      <c r="AR240" s="114" t="s">
        <v>80</v>
      </c>
      <c r="AT240" s="120" t="s">
        <v>71</v>
      </c>
      <c r="AU240" s="120" t="s">
        <v>80</v>
      </c>
      <c r="AY240" s="114" t="s">
        <v>120</v>
      </c>
      <c r="BK240" s="121">
        <f>SUM(BK241:BK298)</f>
        <v>0</v>
      </c>
    </row>
    <row r="241" spans="2:65" s="1" customFormat="1" ht="22.8">
      <c r="B241" s="124"/>
      <c r="C241" s="125" t="s">
        <v>304</v>
      </c>
      <c r="D241" s="125" t="s">
        <v>122</v>
      </c>
      <c r="E241" s="126" t="s">
        <v>305</v>
      </c>
      <c r="F241" s="127" t="s">
        <v>306</v>
      </c>
      <c r="G241" s="128" t="s">
        <v>222</v>
      </c>
      <c r="H241" s="129">
        <v>1</v>
      </c>
      <c r="I241" s="130"/>
      <c r="J241" s="130">
        <f>ROUND(I241*H241,2)</f>
        <v>0</v>
      </c>
      <c r="K241" s="127" t="s">
        <v>472</v>
      </c>
      <c r="L241" s="29"/>
      <c r="M241" s="131" t="s">
        <v>1</v>
      </c>
      <c r="N241" s="132" t="s">
        <v>37</v>
      </c>
      <c r="O241" s="133">
        <v>0.2</v>
      </c>
      <c r="P241" s="133">
        <f>O241*H241</f>
        <v>0.2</v>
      </c>
      <c r="Q241" s="133">
        <v>0.0007</v>
      </c>
      <c r="R241" s="133">
        <f>Q241*H241</f>
        <v>0.0007</v>
      </c>
      <c r="S241" s="133">
        <v>0</v>
      </c>
      <c r="T241" s="134">
        <f>S241*H241</f>
        <v>0</v>
      </c>
      <c r="AR241" s="135" t="s">
        <v>126</v>
      </c>
      <c r="AT241" s="135" t="s">
        <v>122</v>
      </c>
      <c r="AU241" s="135" t="s">
        <v>82</v>
      </c>
      <c r="AY241" s="17" t="s">
        <v>120</v>
      </c>
      <c r="BE241" s="136">
        <f>IF(N241="základní",J241,0)</f>
        <v>0</v>
      </c>
      <c r="BF241" s="136">
        <f>IF(N241="snížená",J241,0)</f>
        <v>0</v>
      </c>
      <c r="BG241" s="136">
        <f>IF(N241="zákl. přenesená",J241,0)</f>
        <v>0</v>
      </c>
      <c r="BH241" s="136">
        <f>IF(N241="sníž. přenesená",J241,0)</f>
        <v>0</v>
      </c>
      <c r="BI241" s="136">
        <f>IF(N241="nulová",J241,0)</f>
        <v>0</v>
      </c>
      <c r="BJ241" s="17" t="s">
        <v>80</v>
      </c>
      <c r="BK241" s="136">
        <f>ROUND(I241*H241,2)</f>
        <v>0</v>
      </c>
      <c r="BL241" s="17" t="s">
        <v>126</v>
      </c>
      <c r="BM241" s="135" t="s">
        <v>307</v>
      </c>
    </row>
    <row r="242" spans="2:51" s="12" customFormat="1" ht="12">
      <c r="B242" s="137"/>
      <c r="D242" s="138" t="s">
        <v>128</v>
      </c>
      <c r="E242" s="139" t="s">
        <v>1</v>
      </c>
      <c r="F242" s="140" t="s">
        <v>80</v>
      </c>
      <c r="H242" s="141">
        <v>1</v>
      </c>
      <c r="L242" s="137"/>
      <c r="M242" s="142"/>
      <c r="T242" s="143"/>
      <c r="AT242" s="139" t="s">
        <v>128</v>
      </c>
      <c r="AU242" s="139" t="s">
        <v>82</v>
      </c>
      <c r="AV242" s="12" t="s">
        <v>82</v>
      </c>
      <c r="AW242" s="12" t="s">
        <v>29</v>
      </c>
      <c r="AX242" s="12" t="s">
        <v>72</v>
      </c>
      <c r="AY242" s="139" t="s">
        <v>120</v>
      </c>
    </row>
    <row r="243" spans="2:51" s="13" customFormat="1" ht="12">
      <c r="B243" s="144"/>
      <c r="D243" s="138" t="s">
        <v>128</v>
      </c>
      <c r="E243" s="145" t="s">
        <v>1</v>
      </c>
      <c r="F243" s="146" t="s">
        <v>130</v>
      </c>
      <c r="H243" s="147">
        <v>1</v>
      </c>
      <c r="L243" s="144"/>
      <c r="M243" s="148"/>
      <c r="T243" s="149"/>
      <c r="AT243" s="145" t="s">
        <v>128</v>
      </c>
      <c r="AU243" s="145" t="s">
        <v>82</v>
      </c>
      <c r="AV243" s="13" t="s">
        <v>126</v>
      </c>
      <c r="AW243" s="13" t="s">
        <v>29</v>
      </c>
      <c r="AX243" s="13" t="s">
        <v>80</v>
      </c>
      <c r="AY243" s="145" t="s">
        <v>120</v>
      </c>
    </row>
    <row r="244" spans="2:65" s="1" customFormat="1" ht="16.5" customHeight="1">
      <c r="B244" s="124"/>
      <c r="C244" s="155" t="s">
        <v>308</v>
      </c>
      <c r="D244" s="155" t="s">
        <v>187</v>
      </c>
      <c r="E244" s="156" t="s">
        <v>309</v>
      </c>
      <c r="F244" s="157" t="s">
        <v>310</v>
      </c>
      <c r="G244" s="158" t="s">
        <v>222</v>
      </c>
      <c r="H244" s="159">
        <v>1</v>
      </c>
      <c r="I244" s="160"/>
      <c r="J244" s="160">
        <f>ROUND(I244*H244,2)</f>
        <v>0</v>
      </c>
      <c r="K244" s="157" t="s">
        <v>472</v>
      </c>
      <c r="L244" s="161"/>
      <c r="M244" s="162" t="s">
        <v>1</v>
      </c>
      <c r="N244" s="163" t="s">
        <v>37</v>
      </c>
      <c r="O244" s="133">
        <v>0</v>
      </c>
      <c r="P244" s="133">
        <f>O244*H244</f>
        <v>0</v>
      </c>
      <c r="Q244" s="133">
        <v>0.005</v>
      </c>
      <c r="R244" s="133">
        <f>Q244*H244</f>
        <v>0.005</v>
      </c>
      <c r="S244" s="133">
        <v>0</v>
      </c>
      <c r="T244" s="134">
        <f>S244*H244</f>
        <v>0</v>
      </c>
      <c r="AR244" s="135" t="s">
        <v>166</v>
      </c>
      <c r="AT244" s="135" t="s">
        <v>187</v>
      </c>
      <c r="AU244" s="135" t="s">
        <v>82</v>
      </c>
      <c r="AY244" s="17" t="s">
        <v>120</v>
      </c>
      <c r="BE244" s="136">
        <f>IF(N244="základní",J244,0)</f>
        <v>0</v>
      </c>
      <c r="BF244" s="136">
        <f>IF(N244="snížená",J244,0)</f>
        <v>0</v>
      </c>
      <c r="BG244" s="136">
        <f>IF(N244="zákl. přenesená",J244,0)</f>
        <v>0</v>
      </c>
      <c r="BH244" s="136">
        <f>IF(N244="sníž. přenesená",J244,0)</f>
        <v>0</v>
      </c>
      <c r="BI244" s="136">
        <f>IF(N244="nulová",J244,0)</f>
        <v>0</v>
      </c>
      <c r="BJ244" s="17" t="s">
        <v>80</v>
      </c>
      <c r="BK244" s="136">
        <f>ROUND(I244*H244,2)</f>
        <v>0</v>
      </c>
      <c r="BL244" s="17" t="s">
        <v>126</v>
      </c>
      <c r="BM244" s="135" t="s">
        <v>311</v>
      </c>
    </row>
    <row r="245" spans="2:65" s="1" customFormat="1" ht="16.5" customHeight="1">
      <c r="B245" s="124"/>
      <c r="C245" s="155" t="s">
        <v>312</v>
      </c>
      <c r="D245" s="155" t="s">
        <v>187</v>
      </c>
      <c r="E245" s="156" t="s">
        <v>313</v>
      </c>
      <c r="F245" s="157" t="s">
        <v>314</v>
      </c>
      <c r="G245" s="158" t="s">
        <v>222</v>
      </c>
      <c r="H245" s="159">
        <v>2</v>
      </c>
      <c r="I245" s="160"/>
      <c r="J245" s="160">
        <f>ROUND(I245*H245,2)</f>
        <v>0</v>
      </c>
      <c r="K245" s="157" t="s">
        <v>472</v>
      </c>
      <c r="L245" s="161"/>
      <c r="M245" s="162" t="s">
        <v>1</v>
      </c>
      <c r="N245" s="163" t="s">
        <v>37</v>
      </c>
      <c r="O245" s="133">
        <v>0</v>
      </c>
      <c r="P245" s="133">
        <f>O245*H245</f>
        <v>0</v>
      </c>
      <c r="Q245" s="133">
        <v>0.0004</v>
      </c>
      <c r="R245" s="133">
        <f>Q245*H245</f>
        <v>0.0008</v>
      </c>
      <c r="S245" s="133">
        <v>0</v>
      </c>
      <c r="T245" s="134">
        <f>S245*H245</f>
        <v>0</v>
      </c>
      <c r="AR245" s="135" t="s">
        <v>166</v>
      </c>
      <c r="AT245" s="135" t="s">
        <v>187</v>
      </c>
      <c r="AU245" s="135" t="s">
        <v>82</v>
      </c>
      <c r="AY245" s="17" t="s">
        <v>120</v>
      </c>
      <c r="BE245" s="136">
        <f>IF(N245="základní",J245,0)</f>
        <v>0</v>
      </c>
      <c r="BF245" s="136">
        <f>IF(N245="snížená",J245,0)</f>
        <v>0</v>
      </c>
      <c r="BG245" s="136">
        <f>IF(N245="zákl. přenesená",J245,0)</f>
        <v>0</v>
      </c>
      <c r="BH245" s="136">
        <f>IF(N245="sníž. přenesená",J245,0)</f>
        <v>0</v>
      </c>
      <c r="BI245" s="136">
        <f>IF(N245="nulová",J245,0)</f>
        <v>0</v>
      </c>
      <c r="BJ245" s="17" t="s">
        <v>80</v>
      </c>
      <c r="BK245" s="136">
        <f>ROUND(I245*H245,2)</f>
        <v>0</v>
      </c>
      <c r="BL245" s="17" t="s">
        <v>126</v>
      </c>
      <c r="BM245" s="135" t="s">
        <v>315</v>
      </c>
    </row>
    <row r="246" spans="2:51" s="12" customFormat="1" ht="12">
      <c r="B246" s="137"/>
      <c r="D246" s="138" t="s">
        <v>128</v>
      </c>
      <c r="E246" s="139" t="s">
        <v>1</v>
      </c>
      <c r="F246" s="140" t="s">
        <v>82</v>
      </c>
      <c r="H246" s="141">
        <v>2</v>
      </c>
      <c r="L246" s="137"/>
      <c r="M246" s="142"/>
      <c r="T246" s="143"/>
      <c r="AT246" s="139" t="s">
        <v>128</v>
      </c>
      <c r="AU246" s="139" t="s">
        <v>82</v>
      </c>
      <c r="AV246" s="12" t="s">
        <v>82</v>
      </c>
      <c r="AW246" s="12" t="s">
        <v>29</v>
      </c>
      <c r="AX246" s="12" t="s">
        <v>72</v>
      </c>
      <c r="AY246" s="139" t="s">
        <v>120</v>
      </c>
    </row>
    <row r="247" spans="2:51" s="13" customFormat="1" ht="12">
      <c r="B247" s="144"/>
      <c r="D247" s="138" t="s">
        <v>128</v>
      </c>
      <c r="E247" s="145" t="s">
        <v>1</v>
      </c>
      <c r="F247" s="146" t="s">
        <v>130</v>
      </c>
      <c r="H247" s="147">
        <v>2</v>
      </c>
      <c r="L247" s="144"/>
      <c r="M247" s="148"/>
      <c r="T247" s="149"/>
      <c r="AT247" s="145" t="s">
        <v>128</v>
      </c>
      <c r="AU247" s="145" t="s">
        <v>82</v>
      </c>
      <c r="AV247" s="13" t="s">
        <v>126</v>
      </c>
      <c r="AW247" s="13" t="s">
        <v>29</v>
      </c>
      <c r="AX247" s="13" t="s">
        <v>80</v>
      </c>
      <c r="AY247" s="145" t="s">
        <v>120</v>
      </c>
    </row>
    <row r="248" spans="2:65" s="1" customFormat="1" ht="16.5" customHeight="1">
      <c r="B248" s="124"/>
      <c r="C248" s="155" t="s">
        <v>316</v>
      </c>
      <c r="D248" s="155" t="s">
        <v>187</v>
      </c>
      <c r="E248" s="156" t="s">
        <v>317</v>
      </c>
      <c r="F248" s="157" t="s">
        <v>318</v>
      </c>
      <c r="G248" s="158" t="s">
        <v>222</v>
      </c>
      <c r="H248" s="159">
        <v>1</v>
      </c>
      <c r="I248" s="160"/>
      <c r="J248" s="160">
        <f>ROUND(I248*H248,2)</f>
        <v>0</v>
      </c>
      <c r="K248" s="157" t="s">
        <v>472</v>
      </c>
      <c r="L248" s="161"/>
      <c r="M248" s="162" t="s">
        <v>1</v>
      </c>
      <c r="N248" s="163" t="s">
        <v>37</v>
      </c>
      <c r="O248" s="133">
        <v>0</v>
      </c>
      <c r="P248" s="133">
        <f>O248*H248</f>
        <v>0</v>
      </c>
      <c r="Q248" s="133">
        <v>0.00015</v>
      </c>
      <c r="R248" s="133">
        <f>Q248*H248</f>
        <v>0.00015</v>
      </c>
      <c r="S248" s="133">
        <v>0</v>
      </c>
      <c r="T248" s="134">
        <f>S248*H248</f>
        <v>0</v>
      </c>
      <c r="AR248" s="135" t="s">
        <v>166</v>
      </c>
      <c r="AT248" s="135" t="s">
        <v>187</v>
      </c>
      <c r="AU248" s="135" t="s">
        <v>82</v>
      </c>
      <c r="AY248" s="17" t="s">
        <v>120</v>
      </c>
      <c r="BE248" s="136">
        <f>IF(N248="základní",J248,0)</f>
        <v>0</v>
      </c>
      <c r="BF248" s="136">
        <f>IF(N248="snížená",J248,0)</f>
        <v>0</v>
      </c>
      <c r="BG248" s="136">
        <f>IF(N248="zákl. přenesená",J248,0)</f>
        <v>0</v>
      </c>
      <c r="BH248" s="136">
        <f>IF(N248="sníž. přenesená",J248,0)</f>
        <v>0</v>
      </c>
      <c r="BI248" s="136">
        <f>IF(N248="nulová",J248,0)</f>
        <v>0</v>
      </c>
      <c r="BJ248" s="17" t="s">
        <v>80</v>
      </c>
      <c r="BK248" s="136">
        <f>ROUND(I248*H248,2)</f>
        <v>0</v>
      </c>
      <c r="BL248" s="17" t="s">
        <v>126</v>
      </c>
      <c r="BM248" s="135" t="s">
        <v>319</v>
      </c>
    </row>
    <row r="249" spans="2:51" s="12" customFormat="1" ht="12">
      <c r="B249" s="137"/>
      <c r="D249" s="138" t="s">
        <v>128</v>
      </c>
      <c r="E249" s="139" t="s">
        <v>1</v>
      </c>
      <c r="F249" s="140" t="s">
        <v>80</v>
      </c>
      <c r="H249" s="141">
        <v>1</v>
      </c>
      <c r="L249" s="137"/>
      <c r="M249" s="142"/>
      <c r="T249" s="143"/>
      <c r="AT249" s="139" t="s">
        <v>128</v>
      </c>
      <c r="AU249" s="139" t="s">
        <v>82</v>
      </c>
      <c r="AV249" s="12" t="s">
        <v>82</v>
      </c>
      <c r="AW249" s="12" t="s">
        <v>29</v>
      </c>
      <c r="AX249" s="12" t="s">
        <v>72</v>
      </c>
      <c r="AY249" s="139" t="s">
        <v>120</v>
      </c>
    </row>
    <row r="250" spans="2:51" s="13" customFormat="1" ht="12">
      <c r="B250" s="144"/>
      <c r="D250" s="138" t="s">
        <v>128</v>
      </c>
      <c r="E250" s="145" t="s">
        <v>1</v>
      </c>
      <c r="F250" s="146" t="s">
        <v>130</v>
      </c>
      <c r="H250" s="147">
        <v>1</v>
      </c>
      <c r="L250" s="144"/>
      <c r="M250" s="148"/>
      <c r="T250" s="149"/>
      <c r="AT250" s="145" t="s">
        <v>128</v>
      </c>
      <c r="AU250" s="145" t="s">
        <v>82</v>
      </c>
      <c r="AV250" s="13" t="s">
        <v>126</v>
      </c>
      <c r="AW250" s="13" t="s">
        <v>29</v>
      </c>
      <c r="AX250" s="13" t="s">
        <v>80</v>
      </c>
      <c r="AY250" s="145" t="s">
        <v>120</v>
      </c>
    </row>
    <row r="251" spans="2:65" s="1" customFormat="1" ht="21.75" customHeight="1">
      <c r="B251" s="124"/>
      <c r="C251" s="155" t="s">
        <v>320</v>
      </c>
      <c r="D251" s="155" t="s">
        <v>187</v>
      </c>
      <c r="E251" s="156" t="s">
        <v>321</v>
      </c>
      <c r="F251" s="157" t="s">
        <v>322</v>
      </c>
      <c r="G251" s="158" t="s">
        <v>222</v>
      </c>
      <c r="H251" s="159">
        <v>1</v>
      </c>
      <c r="I251" s="160"/>
      <c r="J251" s="160">
        <f>ROUND(I251*H251,2)</f>
        <v>0</v>
      </c>
      <c r="K251" s="157" t="s">
        <v>472</v>
      </c>
      <c r="L251" s="161"/>
      <c r="M251" s="162" t="s">
        <v>1</v>
      </c>
      <c r="N251" s="163" t="s">
        <v>37</v>
      </c>
      <c r="O251" s="133">
        <v>0</v>
      </c>
      <c r="P251" s="133">
        <f>O251*H251</f>
        <v>0</v>
      </c>
      <c r="Q251" s="133">
        <v>0.0065</v>
      </c>
      <c r="R251" s="133">
        <f>Q251*H251</f>
        <v>0.0065</v>
      </c>
      <c r="S251" s="133">
        <v>0</v>
      </c>
      <c r="T251" s="134">
        <f>S251*H251</f>
        <v>0</v>
      </c>
      <c r="AR251" s="135" t="s">
        <v>166</v>
      </c>
      <c r="AT251" s="135" t="s">
        <v>187</v>
      </c>
      <c r="AU251" s="135" t="s">
        <v>82</v>
      </c>
      <c r="AY251" s="17" t="s">
        <v>120</v>
      </c>
      <c r="BE251" s="136">
        <f>IF(N251="základní",J251,0)</f>
        <v>0</v>
      </c>
      <c r="BF251" s="136">
        <f>IF(N251="snížená",J251,0)</f>
        <v>0</v>
      </c>
      <c r="BG251" s="136">
        <f>IF(N251="zákl. přenesená",J251,0)</f>
        <v>0</v>
      </c>
      <c r="BH251" s="136">
        <f>IF(N251="sníž. přenesená",J251,0)</f>
        <v>0</v>
      </c>
      <c r="BI251" s="136">
        <f>IF(N251="nulová",J251,0)</f>
        <v>0</v>
      </c>
      <c r="BJ251" s="17" t="s">
        <v>80</v>
      </c>
      <c r="BK251" s="136">
        <f>ROUND(I251*H251,2)</f>
        <v>0</v>
      </c>
      <c r="BL251" s="17" t="s">
        <v>126</v>
      </c>
      <c r="BM251" s="135" t="s">
        <v>323</v>
      </c>
    </row>
    <row r="252" spans="2:65" s="1" customFormat="1" ht="22.8">
      <c r="B252" s="124"/>
      <c r="C252" s="125" t="s">
        <v>324</v>
      </c>
      <c r="D252" s="125" t="s">
        <v>122</v>
      </c>
      <c r="E252" s="126" t="s">
        <v>325</v>
      </c>
      <c r="F252" s="127" t="s">
        <v>326</v>
      </c>
      <c r="G252" s="128" t="s">
        <v>133</v>
      </c>
      <c r="H252" s="129">
        <v>260</v>
      </c>
      <c r="I252" s="130"/>
      <c r="J252" s="130">
        <f>ROUND(I252*H252,2)</f>
        <v>0</v>
      </c>
      <c r="K252" s="127" t="s">
        <v>472</v>
      </c>
      <c r="L252" s="29"/>
      <c r="M252" s="131" t="s">
        <v>1</v>
      </c>
      <c r="N252" s="132" t="s">
        <v>37</v>
      </c>
      <c r="O252" s="133">
        <v>0.003</v>
      </c>
      <c r="P252" s="133">
        <f>O252*H252</f>
        <v>0.78</v>
      </c>
      <c r="Q252" s="133">
        <v>0.00033</v>
      </c>
      <c r="R252" s="133">
        <f>Q252*H252</f>
        <v>0.0858</v>
      </c>
      <c r="S252" s="133">
        <v>0</v>
      </c>
      <c r="T252" s="134">
        <f>S252*H252</f>
        <v>0</v>
      </c>
      <c r="AR252" s="135" t="s">
        <v>126</v>
      </c>
      <c r="AT252" s="135" t="s">
        <v>122</v>
      </c>
      <c r="AU252" s="135" t="s">
        <v>82</v>
      </c>
      <c r="AY252" s="17" t="s">
        <v>120</v>
      </c>
      <c r="BE252" s="136">
        <f>IF(N252="základní",J252,0)</f>
        <v>0</v>
      </c>
      <c r="BF252" s="136">
        <f>IF(N252="snížená",J252,0)</f>
        <v>0</v>
      </c>
      <c r="BG252" s="136">
        <f>IF(N252="zákl. přenesená",J252,0)</f>
        <v>0</v>
      </c>
      <c r="BH252" s="136">
        <f>IF(N252="sníž. přenesená",J252,0)</f>
        <v>0</v>
      </c>
      <c r="BI252" s="136">
        <f>IF(N252="nulová",J252,0)</f>
        <v>0</v>
      </c>
      <c r="BJ252" s="17" t="s">
        <v>80</v>
      </c>
      <c r="BK252" s="136">
        <f>ROUND(I252*H252,2)</f>
        <v>0</v>
      </c>
      <c r="BL252" s="17" t="s">
        <v>126</v>
      </c>
      <c r="BM252" s="135" t="s">
        <v>327</v>
      </c>
    </row>
    <row r="253" spans="2:51" s="12" customFormat="1" ht="12">
      <c r="B253" s="137"/>
      <c r="D253" s="138" t="s">
        <v>128</v>
      </c>
      <c r="E253" s="139" t="s">
        <v>1</v>
      </c>
      <c r="F253" s="140" t="s">
        <v>328</v>
      </c>
      <c r="H253" s="141">
        <v>260</v>
      </c>
      <c r="L253" s="137"/>
      <c r="M253" s="142"/>
      <c r="T253" s="143"/>
      <c r="AT253" s="139" t="s">
        <v>128</v>
      </c>
      <c r="AU253" s="139" t="s">
        <v>82</v>
      </c>
      <c r="AV253" s="12" t="s">
        <v>82</v>
      </c>
      <c r="AW253" s="12" t="s">
        <v>29</v>
      </c>
      <c r="AX253" s="12" t="s">
        <v>72</v>
      </c>
      <c r="AY253" s="139" t="s">
        <v>120</v>
      </c>
    </row>
    <row r="254" spans="2:51" s="13" customFormat="1" ht="12">
      <c r="B254" s="144"/>
      <c r="D254" s="138" t="s">
        <v>128</v>
      </c>
      <c r="E254" s="145" t="s">
        <v>1</v>
      </c>
      <c r="F254" s="146" t="s">
        <v>130</v>
      </c>
      <c r="H254" s="147">
        <v>260</v>
      </c>
      <c r="L254" s="144"/>
      <c r="M254" s="148"/>
      <c r="T254" s="149"/>
      <c r="AT254" s="145" t="s">
        <v>128</v>
      </c>
      <c r="AU254" s="145" t="s">
        <v>82</v>
      </c>
      <c r="AV254" s="13" t="s">
        <v>126</v>
      </c>
      <c r="AW254" s="13" t="s">
        <v>29</v>
      </c>
      <c r="AX254" s="13" t="s">
        <v>80</v>
      </c>
      <c r="AY254" s="145" t="s">
        <v>120</v>
      </c>
    </row>
    <row r="255" spans="2:65" s="1" customFormat="1" ht="22.8">
      <c r="B255" s="124"/>
      <c r="C255" s="125" t="s">
        <v>329</v>
      </c>
      <c r="D255" s="125" t="s">
        <v>122</v>
      </c>
      <c r="E255" s="126" t="s">
        <v>330</v>
      </c>
      <c r="F255" s="127" t="s">
        <v>331</v>
      </c>
      <c r="G255" s="128" t="s">
        <v>125</v>
      </c>
      <c r="H255" s="129">
        <v>16</v>
      </c>
      <c r="I255" s="130"/>
      <c r="J255" s="130">
        <f>ROUND(I255*H255,2)</f>
        <v>0</v>
      </c>
      <c r="K255" s="127" t="s">
        <v>472</v>
      </c>
      <c r="L255" s="29"/>
      <c r="M255" s="131" t="s">
        <v>1</v>
      </c>
      <c r="N255" s="132" t="s">
        <v>37</v>
      </c>
      <c r="O255" s="133">
        <v>0.129</v>
      </c>
      <c r="P255" s="133">
        <f>O255*H255</f>
        <v>2.064</v>
      </c>
      <c r="Q255" s="133">
        <v>0.0026</v>
      </c>
      <c r="R255" s="133">
        <f>Q255*H255</f>
        <v>0.0416</v>
      </c>
      <c r="S255" s="133">
        <v>0</v>
      </c>
      <c r="T255" s="134">
        <f>S255*H255</f>
        <v>0</v>
      </c>
      <c r="AR255" s="135" t="s">
        <v>126</v>
      </c>
      <c r="AT255" s="135" t="s">
        <v>122</v>
      </c>
      <c r="AU255" s="135" t="s">
        <v>82</v>
      </c>
      <c r="AY255" s="17" t="s">
        <v>120</v>
      </c>
      <c r="BE255" s="136">
        <f>IF(N255="základní",J255,0)</f>
        <v>0</v>
      </c>
      <c r="BF255" s="136">
        <f>IF(N255="snížená",J255,0)</f>
        <v>0</v>
      </c>
      <c r="BG255" s="136">
        <f>IF(N255="zákl. přenesená",J255,0)</f>
        <v>0</v>
      </c>
      <c r="BH255" s="136">
        <f>IF(N255="sníž. přenesená",J255,0)</f>
        <v>0</v>
      </c>
      <c r="BI255" s="136">
        <f>IF(N255="nulová",J255,0)</f>
        <v>0</v>
      </c>
      <c r="BJ255" s="17" t="s">
        <v>80</v>
      </c>
      <c r="BK255" s="136">
        <f>ROUND(I255*H255,2)</f>
        <v>0</v>
      </c>
      <c r="BL255" s="17" t="s">
        <v>126</v>
      </c>
      <c r="BM255" s="135" t="s">
        <v>332</v>
      </c>
    </row>
    <row r="256" spans="2:51" s="12" customFormat="1" ht="12">
      <c r="B256" s="137"/>
      <c r="D256" s="138" t="s">
        <v>128</v>
      </c>
      <c r="E256" s="139" t="s">
        <v>1</v>
      </c>
      <c r="F256" s="140" t="s">
        <v>207</v>
      </c>
      <c r="H256" s="141">
        <v>16</v>
      </c>
      <c r="L256" s="137"/>
      <c r="M256" s="142"/>
      <c r="T256" s="143"/>
      <c r="AT256" s="139" t="s">
        <v>128</v>
      </c>
      <c r="AU256" s="139" t="s">
        <v>82</v>
      </c>
      <c r="AV256" s="12" t="s">
        <v>82</v>
      </c>
      <c r="AW256" s="12" t="s">
        <v>29</v>
      </c>
      <c r="AX256" s="12" t="s">
        <v>72</v>
      </c>
      <c r="AY256" s="139" t="s">
        <v>120</v>
      </c>
    </row>
    <row r="257" spans="2:51" s="13" customFormat="1" ht="12">
      <c r="B257" s="144"/>
      <c r="D257" s="138" t="s">
        <v>128</v>
      </c>
      <c r="E257" s="145" t="s">
        <v>1</v>
      </c>
      <c r="F257" s="146" t="s">
        <v>130</v>
      </c>
      <c r="H257" s="147">
        <v>16</v>
      </c>
      <c r="L257" s="144"/>
      <c r="M257" s="148"/>
      <c r="T257" s="149"/>
      <c r="AT257" s="145" t="s">
        <v>128</v>
      </c>
      <c r="AU257" s="145" t="s">
        <v>82</v>
      </c>
      <c r="AV257" s="13" t="s">
        <v>126</v>
      </c>
      <c r="AW257" s="13" t="s">
        <v>29</v>
      </c>
      <c r="AX257" s="13" t="s">
        <v>80</v>
      </c>
      <c r="AY257" s="145" t="s">
        <v>120</v>
      </c>
    </row>
    <row r="258" spans="2:65" s="1" customFormat="1" ht="33" customHeight="1">
      <c r="B258" s="124"/>
      <c r="C258" s="125" t="s">
        <v>333</v>
      </c>
      <c r="D258" s="125" t="s">
        <v>122</v>
      </c>
      <c r="E258" s="126" t="s">
        <v>334</v>
      </c>
      <c r="F258" s="127" t="s">
        <v>335</v>
      </c>
      <c r="G258" s="128" t="s">
        <v>133</v>
      </c>
      <c r="H258" s="129">
        <v>162.8</v>
      </c>
      <c r="I258" s="130"/>
      <c r="J258" s="130">
        <f>ROUND(I258*H258,2)</f>
        <v>0</v>
      </c>
      <c r="K258" s="127" t="s">
        <v>472</v>
      </c>
      <c r="L258" s="29"/>
      <c r="M258" s="131" t="s">
        <v>1</v>
      </c>
      <c r="N258" s="132" t="s">
        <v>37</v>
      </c>
      <c r="O258" s="133">
        <v>0.268</v>
      </c>
      <c r="P258" s="133">
        <f>O258*H258</f>
        <v>43.63040000000001</v>
      </c>
      <c r="Q258" s="133">
        <v>0.1554</v>
      </c>
      <c r="R258" s="133">
        <f>Q258*H258</f>
        <v>25.299120000000002</v>
      </c>
      <c r="S258" s="133">
        <v>0</v>
      </c>
      <c r="T258" s="134">
        <f>S258*H258</f>
        <v>0</v>
      </c>
      <c r="AR258" s="135" t="s">
        <v>126</v>
      </c>
      <c r="AT258" s="135" t="s">
        <v>122</v>
      </c>
      <c r="AU258" s="135" t="s">
        <v>82</v>
      </c>
      <c r="AY258" s="17" t="s">
        <v>120</v>
      </c>
      <c r="BE258" s="136">
        <f>IF(N258="základní",J258,0)</f>
        <v>0</v>
      </c>
      <c r="BF258" s="136">
        <f>IF(N258="snížená",J258,0)</f>
        <v>0</v>
      </c>
      <c r="BG258" s="136">
        <f>IF(N258="zákl. přenesená",J258,0)</f>
        <v>0</v>
      </c>
      <c r="BH258" s="136">
        <f>IF(N258="sníž. přenesená",J258,0)</f>
        <v>0</v>
      </c>
      <c r="BI258" s="136">
        <f>IF(N258="nulová",J258,0)</f>
        <v>0</v>
      </c>
      <c r="BJ258" s="17" t="s">
        <v>80</v>
      </c>
      <c r="BK258" s="136">
        <f>ROUND(I258*H258,2)</f>
        <v>0</v>
      </c>
      <c r="BL258" s="17" t="s">
        <v>126</v>
      </c>
      <c r="BM258" s="135" t="s">
        <v>336</v>
      </c>
    </row>
    <row r="259" spans="2:51" s="12" customFormat="1" ht="12">
      <c r="B259" s="137"/>
      <c r="D259" s="138" t="s">
        <v>128</v>
      </c>
      <c r="E259" s="139" t="s">
        <v>1</v>
      </c>
      <c r="F259" s="140" t="s">
        <v>337</v>
      </c>
      <c r="H259" s="141">
        <v>100</v>
      </c>
      <c r="L259" s="137"/>
      <c r="M259" s="142"/>
      <c r="T259" s="143"/>
      <c r="AT259" s="139" t="s">
        <v>128</v>
      </c>
      <c r="AU259" s="139" t="s">
        <v>82</v>
      </c>
      <c r="AV259" s="12" t="s">
        <v>82</v>
      </c>
      <c r="AW259" s="12" t="s">
        <v>29</v>
      </c>
      <c r="AX259" s="12" t="s">
        <v>72</v>
      </c>
      <c r="AY259" s="139" t="s">
        <v>120</v>
      </c>
    </row>
    <row r="260" spans="2:51" s="12" customFormat="1" ht="12">
      <c r="B260" s="137"/>
      <c r="D260" s="138" t="s">
        <v>128</v>
      </c>
      <c r="E260" s="139" t="s">
        <v>1</v>
      </c>
      <c r="F260" s="140" t="s">
        <v>338</v>
      </c>
      <c r="H260" s="141">
        <v>60</v>
      </c>
      <c r="L260" s="137"/>
      <c r="M260" s="142"/>
      <c r="T260" s="143"/>
      <c r="AT260" s="139" t="s">
        <v>128</v>
      </c>
      <c r="AU260" s="139" t="s">
        <v>82</v>
      </c>
      <c r="AV260" s="12" t="s">
        <v>82</v>
      </c>
      <c r="AW260" s="12" t="s">
        <v>29</v>
      </c>
      <c r="AX260" s="12" t="s">
        <v>72</v>
      </c>
      <c r="AY260" s="139" t="s">
        <v>120</v>
      </c>
    </row>
    <row r="261" spans="2:51" s="12" customFormat="1" ht="12">
      <c r="B261" s="137"/>
      <c r="D261" s="138" t="s">
        <v>128</v>
      </c>
      <c r="E261" s="139" t="s">
        <v>1</v>
      </c>
      <c r="F261" s="140" t="s">
        <v>339</v>
      </c>
      <c r="H261" s="141">
        <v>2</v>
      </c>
      <c r="L261" s="137"/>
      <c r="M261" s="142"/>
      <c r="T261" s="143"/>
      <c r="AT261" s="139" t="s">
        <v>128</v>
      </c>
      <c r="AU261" s="139" t="s">
        <v>82</v>
      </c>
      <c r="AV261" s="12" t="s">
        <v>82</v>
      </c>
      <c r="AW261" s="12" t="s">
        <v>29</v>
      </c>
      <c r="AX261" s="12" t="s">
        <v>72</v>
      </c>
      <c r="AY261" s="139" t="s">
        <v>120</v>
      </c>
    </row>
    <row r="262" spans="2:51" s="12" customFormat="1" ht="12">
      <c r="B262" s="137"/>
      <c r="D262" s="138" t="s">
        <v>128</v>
      </c>
      <c r="E262" s="139" t="s">
        <v>1</v>
      </c>
      <c r="F262" s="140" t="s">
        <v>340</v>
      </c>
      <c r="H262" s="141">
        <v>0.8</v>
      </c>
      <c r="L262" s="137"/>
      <c r="M262" s="142"/>
      <c r="T262" s="143"/>
      <c r="AT262" s="139" t="s">
        <v>128</v>
      </c>
      <c r="AU262" s="139" t="s">
        <v>82</v>
      </c>
      <c r="AV262" s="12" t="s">
        <v>82</v>
      </c>
      <c r="AW262" s="12" t="s">
        <v>29</v>
      </c>
      <c r="AX262" s="12" t="s">
        <v>72</v>
      </c>
      <c r="AY262" s="139" t="s">
        <v>120</v>
      </c>
    </row>
    <row r="263" spans="2:51" s="13" customFormat="1" ht="12">
      <c r="B263" s="144"/>
      <c r="D263" s="138" t="s">
        <v>128</v>
      </c>
      <c r="E263" s="145" t="s">
        <v>1</v>
      </c>
      <c r="F263" s="146" t="s">
        <v>130</v>
      </c>
      <c r="H263" s="147">
        <v>162.8</v>
      </c>
      <c r="L263" s="144"/>
      <c r="M263" s="148"/>
      <c r="T263" s="149"/>
      <c r="AT263" s="145" t="s">
        <v>128</v>
      </c>
      <c r="AU263" s="145" t="s">
        <v>82</v>
      </c>
      <c r="AV263" s="13" t="s">
        <v>126</v>
      </c>
      <c r="AW263" s="13" t="s">
        <v>29</v>
      </c>
      <c r="AX263" s="13" t="s">
        <v>80</v>
      </c>
      <c r="AY263" s="145" t="s">
        <v>120</v>
      </c>
    </row>
    <row r="264" spans="2:65" s="1" customFormat="1" ht="16.5" customHeight="1">
      <c r="B264" s="124"/>
      <c r="C264" s="155" t="s">
        <v>341</v>
      </c>
      <c r="D264" s="155" t="s">
        <v>187</v>
      </c>
      <c r="E264" s="156" t="s">
        <v>342</v>
      </c>
      <c r="F264" s="157" t="s">
        <v>343</v>
      </c>
      <c r="G264" s="158" t="s">
        <v>133</v>
      </c>
      <c r="H264" s="159">
        <v>103.02</v>
      </c>
      <c r="I264" s="160"/>
      <c r="J264" s="160">
        <f>ROUND(I264*H264,2)</f>
        <v>0</v>
      </c>
      <c r="K264" s="157" t="s">
        <v>472</v>
      </c>
      <c r="L264" s="161"/>
      <c r="M264" s="162" t="s">
        <v>1</v>
      </c>
      <c r="N264" s="163" t="s">
        <v>37</v>
      </c>
      <c r="O264" s="133">
        <v>0</v>
      </c>
      <c r="P264" s="133">
        <f>O264*H264</f>
        <v>0</v>
      </c>
      <c r="Q264" s="133">
        <v>0.08</v>
      </c>
      <c r="R264" s="133">
        <f>Q264*H264</f>
        <v>8.2416</v>
      </c>
      <c r="S264" s="133">
        <v>0</v>
      </c>
      <c r="T264" s="134">
        <f>S264*H264</f>
        <v>0</v>
      </c>
      <c r="AR264" s="135" t="s">
        <v>166</v>
      </c>
      <c r="AT264" s="135" t="s">
        <v>187</v>
      </c>
      <c r="AU264" s="135" t="s">
        <v>82</v>
      </c>
      <c r="AY264" s="17" t="s">
        <v>120</v>
      </c>
      <c r="BE264" s="136">
        <f>IF(N264="základní",J264,0)</f>
        <v>0</v>
      </c>
      <c r="BF264" s="136">
        <f>IF(N264="snížená",J264,0)</f>
        <v>0</v>
      </c>
      <c r="BG264" s="136">
        <f>IF(N264="zákl. přenesená",J264,0)</f>
        <v>0</v>
      </c>
      <c r="BH264" s="136">
        <f>IF(N264="sníž. přenesená",J264,0)</f>
        <v>0</v>
      </c>
      <c r="BI264" s="136">
        <f>IF(N264="nulová",J264,0)</f>
        <v>0</v>
      </c>
      <c r="BJ264" s="17" t="s">
        <v>80</v>
      </c>
      <c r="BK264" s="136">
        <f>ROUND(I264*H264,2)</f>
        <v>0</v>
      </c>
      <c r="BL264" s="17" t="s">
        <v>126</v>
      </c>
      <c r="BM264" s="135" t="s">
        <v>344</v>
      </c>
    </row>
    <row r="265" spans="2:51" s="12" customFormat="1" ht="12">
      <c r="B265" s="137"/>
      <c r="D265" s="138" t="s">
        <v>128</v>
      </c>
      <c r="E265" s="139" t="s">
        <v>1</v>
      </c>
      <c r="F265" s="140" t="s">
        <v>345</v>
      </c>
      <c r="H265" s="141">
        <v>101</v>
      </c>
      <c r="L265" s="137"/>
      <c r="M265" s="142"/>
      <c r="T265" s="143"/>
      <c r="AT265" s="139" t="s">
        <v>128</v>
      </c>
      <c r="AU265" s="139" t="s">
        <v>82</v>
      </c>
      <c r="AV265" s="12" t="s">
        <v>82</v>
      </c>
      <c r="AW265" s="12" t="s">
        <v>29</v>
      </c>
      <c r="AX265" s="12" t="s">
        <v>72</v>
      </c>
      <c r="AY265" s="139" t="s">
        <v>120</v>
      </c>
    </row>
    <row r="266" spans="2:51" s="13" customFormat="1" ht="12">
      <c r="B266" s="144"/>
      <c r="D266" s="138" t="s">
        <v>128</v>
      </c>
      <c r="E266" s="145" t="s">
        <v>1</v>
      </c>
      <c r="F266" s="146" t="s">
        <v>130</v>
      </c>
      <c r="H266" s="147">
        <v>101</v>
      </c>
      <c r="L266" s="144"/>
      <c r="M266" s="148"/>
      <c r="T266" s="149"/>
      <c r="AT266" s="145" t="s">
        <v>128</v>
      </c>
      <c r="AU266" s="145" t="s">
        <v>82</v>
      </c>
      <c r="AV266" s="13" t="s">
        <v>126</v>
      </c>
      <c r="AW266" s="13" t="s">
        <v>29</v>
      </c>
      <c r="AX266" s="13" t="s">
        <v>80</v>
      </c>
      <c r="AY266" s="145" t="s">
        <v>120</v>
      </c>
    </row>
    <row r="267" spans="2:51" s="12" customFormat="1" ht="12">
      <c r="B267" s="137"/>
      <c r="D267" s="138" t="s">
        <v>128</v>
      </c>
      <c r="F267" s="140" t="s">
        <v>346</v>
      </c>
      <c r="H267" s="141">
        <v>103.02</v>
      </c>
      <c r="L267" s="137"/>
      <c r="M267" s="142"/>
      <c r="T267" s="143"/>
      <c r="AT267" s="139" t="s">
        <v>128</v>
      </c>
      <c r="AU267" s="139" t="s">
        <v>82</v>
      </c>
      <c r="AV267" s="12" t="s">
        <v>82</v>
      </c>
      <c r="AW267" s="12" t="s">
        <v>3</v>
      </c>
      <c r="AX267" s="12" t="s">
        <v>80</v>
      </c>
      <c r="AY267" s="139" t="s">
        <v>120</v>
      </c>
    </row>
    <row r="268" spans="2:65" s="1" customFormat="1" ht="22.8">
      <c r="B268" s="124"/>
      <c r="C268" s="155" t="s">
        <v>347</v>
      </c>
      <c r="D268" s="155" t="s">
        <v>187</v>
      </c>
      <c r="E268" s="156" t="s">
        <v>348</v>
      </c>
      <c r="F268" s="157" t="s">
        <v>349</v>
      </c>
      <c r="G268" s="158" t="s">
        <v>133</v>
      </c>
      <c r="H268" s="159">
        <v>61.812</v>
      </c>
      <c r="I268" s="160"/>
      <c r="J268" s="160">
        <f>ROUND(I268*H268,2)</f>
        <v>0</v>
      </c>
      <c r="K268" s="157" t="s">
        <v>472</v>
      </c>
      <c r="L268" s="161"/>
      <c r="M268" s="162" t="s">
        <v>1</v>
      </c>
      <c r="N268" s="163" t="s">
        <v>37</v>
      </c>
      <c r="O268" s="133">
        <v>0</v>
      </c>
      <c r="P268" s="133">
        <f>O268*H268</f>
        <v>0</v>
      </c>
      <c r="Q268" s="133">
        <v>0.0483</v>
      </c>
      <c r="R268" s="133">
        <f>Q268*H268</f>
        <v>2.9855196</v>
      </c>
      <c r="S268" s="133">
        <v>0</v>
      </c>
      <c r="T268" s="134">
        <f>S268*H268</f>
        <v>0</v>
      </c>
      <c r="AR268" s="135" t="s">
        <v>166</v>
      </c>
      <c r="AT268" s="135" t="s">
        <v>187</v>
      </c>
      <c r="AU268" s="135" t="s">
        <v>82</v>
      </c>
      <c r="AY268" s="17" t="s">
        <v>120</v>
      </c>
      <c r="BE268" s="136">
        <f>IF(N268="základní",J268,0)</f>
        <v>0</v>
      </c>
      <c r="BF268" s="136">
        <f>IF(N268="snížená",J268,0)</f>
        <v>0</v>
      </c>
      <c r="BG268" s="136">
        <f>IF(N268="zákl. přenesená",J268,0)</f>
        <v>0</v>
      </c>
      <c r="BH268" s="136">
        <f>IF(N268="sníž. přenesená",J268,0)</f>
        <v>0</v>
      </c>
      <c r="BI268" s="136">
        <f>IF(N268="nulová",J268,0)</f>
        <v>0</v>
      </c>
      <c r="BJ268" s="17" t="s">
        <v>80</v>
      </c>
      <c r="BK268" s="136">
        <f>ROUND(I268*H268,2)</f>
        <v>0</v>
      </c>
      <c r="BL268" s="17" t="s">
        <v>126</v>
      </c>
      <c r="BM268" s="135" t="s">
        <v>350</v>
      </c>
    </row>
    <row r="269" spans="2:51" s="12" customFormat="1" ht="12">
      <c r="B269" s="137"/>
      <c r="D269" s="138" t="s">
        <v>128</v>
      </c>
      <c r="E269" s="139" t="s">
        <v>1</v>
      </c>
      <c r="F269" s="140" t="s">
        <v>351</v>
      </c>
      <c r="H269" s="141">
        <v>60.6</v>
      </c>
      <c r="L269" s="137"/>
      <c r="M269" s="142"/>
      <c r="T269" s="143"/>
      <c r="AT269" s="139" t="s">
        <v>128</v>
      </c>
      <c r="AU269" s="139" t="s">
        <v>82</v>
      </c>
      <c r="AV269" s="12" t="s">
        <v>82</v>
      </c>
      <c r="AW269" s="12" t="s">
        <v>29</v>
      </c>
      <c r="AX269" s="12" t="s">
        <v>72</v>
      </c>
      <c r="AY269" s="139" t="s">
        <v>120</v>
      </c>
    </row>
    <row r="270" spans="2:51" s="13" customFormat="1" ht="12">
      <c r="B270" s="144"/>
      <c r="D270" s="138" t="s">
        <v>128</v>
      </c>
      <c r="E270" s="145" t="s">
        <v>1</v>
      </c>
      <c r="F270" s="146" t="s">
        <v>130</v>
      </c>
      <c r="H270" s="147">
        <v>60.6</v>
      </c>
      <c r="L270" s="144"/>
      <c r="M270" s="148"/>
      <c r="T270" s="149"/>
      <c r="AT270" s="145" t="s">
        <v>128</v>
      </c>
      <c r="AU270" s="145" t="s">
        <v>82</v>
      </c>
      <c r="AV270" s="13" t="s">
        <v>126</v>
      </c>
      <c r="AW270" s="13" t="s">
        <v>29</v>
      </c>
      <c r="AX270" s="13" t="s">
        <v>80</v>
      </c>
      <c r="AY270" s="145" t="s">
        <v>120</v>
      </c>
    </row>
    <row r="271" spans="2:51" s="12" customFormat="1" ht="12">
      <c r="B271" s="137"/>
      <c r="D271" s="138" t="s">
        <v>128</v>
      </c>
      <c r="F271" s="140" t="s">
        <v>352</v>
      </c>
      <c r="H271" s="141">
        <v>61.812</v>
      </c>
      <c r="L271" s="137"/>
      <c r="M271" s="142"/>
      <c r="T271" s="143"/>
      <c r="AT271" s="139" t="s">
        <v>128</v>
      </c>
      <c r="AU271" s="139" t="s">
        <v>82</v>
      </c>
      <c r="AV271" s="12" t="s">
        <v>82</v>
      </c>
      <c r="AW271" s="12" t="s">
        <v>3</v>
      </c>
      <c r="AX271" s="12" t="s">
        <v>80</v>
      </c>
      <c r="AY271" s="139" t="s">
        <v>120</v>
      </c>
    </row>
    <row r="272" spans="2:65" s="1" customFormat="1" ht="22.8">
      <c r="B272" s="124"/>
      <c r="C272" s="155" t="s">
        <v>353</v>
      </c>
      <c r="D272" s="155" t="s">
        <v>187</v>
      </c>
      <c r="E272" s="156" t="s">
        <v>354</v>
      </c>
      <c r="F272" s="157" t="s">
        <v>355</v>
      </c>
      <c r="G272" s="158" t="s">
        <v>133</v>
      </c>
      <c r="H272" s="159">
        <v>2.06</v>
      </c>
      <c r="I272" s="160"/>
      <c r="J272" s="160">
        <f>ROUND(I272*H272,2)</f>
        <v>0</v>
      </c>
      <c r="K272" s="157" t="s">
        <v>472</v>
      </c>
      <c r="L272" s="161"/>
      <c r="M272" s="162" t="s">
        <v>1</v>
      </c>
      <c r="N272" s="163" t="s">
        <v>37</v>
      </c>
      <c r="O272" s="133">
        <v>0</v>
      </c>
      <c r="P272" s="133">
        <f>O272*H272</f>
        <v>0</v>
      </c>
      <c r="Q272" s="133">
        <v>0.06567</v>
      </c>
      <c r="R272" s="133">
        <f>Q272*H272</f>
        <v>0.13528020000000002</v>
      </c>
      <c r="S272" s="133">
        <v>0</v>
      </c>
      <c r="T272" s="134">
        <f>S272*H272</f>
        <v>0</v>
      </c>
      <c r="AR272" s="135" t="s">
        <v>166</v>
      </c>
      <c r="AT272" s="135" t="s">
        <v>187</v>
      </c>
      <c r="AU272" s="135" t="s">
        <v>82</v>
      </c>
      <c r="AY272" s="17" t="s">
        <v>120</v>
      </c>
      <c r="BE272" s="136">
        <f>IF(N272="základní",J272,0)</f>
        <v>0</v>
      </c>
      <c r="BF272" s="136">
        <f>IF(N272="snížená",J272,0)</f>
        <v>0</v>
      </c>
      <c r="BG272" s="136">
        <f>IF(N272="zákl. přenesená",J272,0)</f>
        <v>0</v>
      </c>
      <c r="BH272" s="136">
        <f>IF(N272="sníž. přenesená",J272,0)</f>
        <v>0</v>
      </c>
      <c r="BI272" s="136">
        <f>IF(N272="nulová",J272,0)</f>
        <v>0</v>
      </c>
      <c r="BJ272" s="17" t="s">
        <v>80</v>
      </c>
      <c r="BK272" s="136">
        <f>ROUND(I272*H272,2)</f>
        <v>0</v>
      </c>
      <c r="BL272" s="17" t="s">
        <v>126</v>
      </c>
      <c r="BM272" s="135" t="s">
        <v>356</v>
      </c>
    </row>
    <row r="273" spans="2:51" s="12" customFormat="1" ht="12">
      <c r="B273" s="137"/>
      <c r="D273" s="138" t="s">
        <v>128</v>
      </c>
      <c r="E273" s="139" t="s">
        <v>1</v>
      </c>
      <c r="F273" s="140" t="s">
        <v>357</v>
      </c>
      <c r="H273" s="141">
        <v>2.02</v>
      </c>
      <c r="L273" s="137"/>
      <c r="M273" s="142"/>
      <c r="T273" s="143"/>
      <c r="AT273" s="139" t="s">
        <v>128</v>
      </c>
      <c r="AU273" s="139" t="s">
        <v>82</v>
      </c>
      <c r="AV273" s="12" t="s">
        <v>82</v>
      </c>
      <c r="AW273" s="12" t="s">
        <v>29</v>
      </c>
      <c r="AX273" s="12" t="s">
        <v>72</v>
      </c>
      <c r="AY273" s="139" t="s">
        <v>120</v>
      </c>
    </row>
    <row r="274" spans="2:51" s="13" customFormat="1" ht="12">
      <c r="B274" s="144"/>
      <c r="D274" s="138" t="s">
        <v>128</v>
      </c>
      <c r="E274" s="145" t="s">
        <v>1</v>
      </c>
      <c r="F274" s="146" t="s">
        <v>130</v>
      </c>
      <c r="H274" s="147">
        <v>2.02</v>
      </c>
      <c r="L274" s="144"/>
      <c r="M274" s="148"/>
      <c r="T274" s="149"/>
      <c r="AT274" s="145" t="s">
        <v>128</v>
      </c>
      <c r="AU274" s="145" t="s">
        <v>82</v>
      </c>
      <c r="AV274" s="13" t="s">
        <v>126</v>
      </c>
      <c r="AW274" s="13" t="s">
        <v>29</v>
      </c>
      <c r="AX274" s="13" t="s">
        <v>80</v>
      </c>
      <c r="AY274" s="145" t="s">
        <v>120</v>
      </c>
    </row>
    <row r="275" spans="2:51" s="12" customFormat="1" ht="12">
      <c r="B275" s="137"/>
      <c r="D275" s="138" t="s">
        <v>128</v>
      </c>
      <c r="F275" s="140" t="s">
        <v>358</v>
      </c>
      <c r="H275" s="141">
        <v>2.06</v>
      </c>
      <c r="L275" s="137"/>
      <c r="M275" s="142"/>
      <c r="T275" s="143"/>
      <c r="AT275" s="139" t="s">
        <v>128</v>
      </c>
      <c r="AU275" s="139" t="s">
        <v>82</v>
      </c>
      <c r="AV275" s="12" t="s">
        <v>82</v>
      </c>
      <c r="AW275" s="12" t="s">
        <v>3</v>
      </c>
      <c r="AX275" s="12" t="s">
        <v>80</v>
      </c>
      <c r="AY275" s="139" t="s">
        <v>120</v>
      </c>
    </row>
    <row r="276" spans="2:65" s="1" customFormat="1" ht="24.15" customHeight="1">
      <c r="B276" s="124"/>
      <c r="C276" s="155" t="s">
        <v>359</v>
      </c>
      <c r="D276" s="155" t="s">
        <v>187</v>
      </c>
      <c r="E276" s="156" t="s">
        <v>360</v>
      </c>
      <c r="F276" s="157" t="s">
        <v>361</v>
      </c>
      <c r="G276" s="158" t="s">
        <v>222</v>
      </c>
      <c r="H276" s="159">
        <v>1.03</v>
      </c>
      <c r="I276" s="160"/>
      <c r="J276" s="160">
        <f>ROUND(I276*H276,2)</f>
        <v>0</v>
      </c>
      <c r="K276" s="157" t="s">
        <v>472</v>
      </c>
      <c r="L276" s="161"/>
      <c r="M276" s="162" t="s">
        <v>1</v>
      </c>
      <c r="N276" s="163" t="s">
        <v>37</v>
      </c>
      <c r="O276" s="133">
        <v>0</v>
      </c>
      <c r="P276" s="133">
        <f>O276*H276</f>
        <v>0</v>
      </c>
      <c r="Q276" s="133">
        <v>0.0481</v>
      </c>
      <c r="R276" s="133">
        <f>Q276*H276</f>
        <v>0.049543</v>
      </c>
      <c r="S276" s="133">
        <v>0</v>
      </c>
      <c r="T276" s="134">
        <f>S276*H276</f>
        <v>0</v>
      </c>
      <c r="AR276" s="135" t="s">
        <v>166</v>
      </c>
      <c r="AT276" s="135" t="s">
        <v>187</v>
      </c>
      <c r="AU276" s="135" t="s">
        <v>82</v>
      </c>
      <c r="AY276" s="17" t="s">
        <v>120</v>
      </c>
      <c r="BE276" s="136">
        <f>IF(N276="základní",J276,0)</f>
        <v>0</v>
      </c>
      <c r="BF276" s="136">
        <f>IF(N276="snížená",J276,0)</f>
        <v>0</v>
      </c>
      <c r="BG276" s="136">
        <f>IF(N276="zákl. přenesená",J276,0)</f>
        <v>0</v>
      </c>
      <c r="BH276" s="136">
        <f>IF(N276="sníž. přenesená",J276,0)</f>
        <v>0</v>
      </c>
      <c r="BI276" s="136">
        <f>IF(N276="nulová",J276,0)</f>
        <v>0</v>
      </c>
      <c r="BJ276" s="17" t="s">
        <v>80</v>
      </c>
      <c r="BK276" s="136">
        <f>ROUND(I276*H276,2)</f>
        <v>0</v>
      </c>
      <c r="BL276" s="17" t="s">
        <v>126</v>
      </c>
      <c r="BM276" s="135" t="s">
        <v>362</v>
      </c>
    </row>
    <row r="277" spans="2:51" s="12" customFormat="1" ht="12">
      <c r="B277" s="137"/>
      <c r="D277" s="138" t="s">
        <v>128</v>
      </c>
      <c r="E277" s="139" t="s">
        <v>1</v>
      </c>
      <c r="F277" s="140" t="s">
        <v>363</v>
      </c>
      <c r="H277" s="141">
        <v>1.01</v>
      </c>
      <c r="L277" s="137"/>
      <c r="M277" s="142"/>
      <c r="T277" s="143"/>
      <c r="AT277" s="139" t="s">
        <v>128</v>
      </c>
      <c r="AU277" s="139" t="s">
        <v>82</v>
      </c>
      <c r="AV277" s="12" t="s">
        <v>82</v>
      </c>
      <c r="AW277" s="12" t="s">
        <v>29</v>
      </c>
      <c r="AX277" s="12" t="s">
        <v>72</v>
      </c>
      <c r="AY277" s="139" t="s">
        <v>120</v>
      </c>
    </row>
    <row r="278" spans="2:51" s="13" customFormat="1" ht="12">
      <c r="B278" s="144"/>
      <c r="D278" s="138" t="s">
        <v>128</v>
      </c>
      <c r="E278" s="145" t="s">
        <v>1</v>
      </c>
      <c r="F278" s="146" t="s">
        <v>130</v>
      </c>
      <c r="H278" s="147">
        <v>1.01</v>
      </c>
      <c r="L278" s="144"/>
      <c r="M278" s="148"/>
      <c r="T278" s="149"/>
      <c r="AT278" s="145" t="s">
        <v>128</v>
      </c>
      <c r="AU278" s="145" t="s">
        <v>82</v>
      </c>
      <c r="AV278" s="13" t="s">
        <v>126</v>
      </c>
      <c r="AW278" s="13" t="s">
        <v>29</v>
      </c>
      <c r="AX278" s="13" t="s">
        <v>80</v>
      </c>
      <c r="AY278" s="145" t="s">
        <v>120</v>
      </c>
    </row>
    <row r="279" spans="2:51" s="12" customFormat="1" ht="12">
      <c r="B279" s="137"/>
      <c r="D279" s="138" t="s">
        <v>128</v>
      </c>
      <c r="F279" s="140" t="s">
        <v>364</v>
      </c>
      <c r="H279" s="141">
        <v>1.03</v>
      </c>
      <c r="L279" s="137"/>
      <c r="M279" s="142"/>
      <c r="T279" s="143"/>
      <c r="AT279" s="139" t="s">
        <v>128</v>
      </c>
      <c r="AU279" s="139" t="s">
        <v>82</v>
      </c>
      <c r="AV279" s="12" t="s">
        <v>82</v>
      </c>
      <c r="AW279" s="12" t="s">
        <v>3</v>
      </c>
      <c r="AX279" s="12" t="s">
        <v>80</v>
      </c>
      <c r="AY279" s="139" t="s">
        <v>120</v>
      </c>
    </row>
    <row r="280" spans="2:65" s="1" customFormat="1" ht="22.8">
      <c r="B280" s="124"/>
      <c r="C280" s="125" t="s">
        <v>365</v>
      </c>
      <c r="D280" s="125" t="s">
        <v>122</v>
      </c>
      <c r="E280" s="126" t="s">
        <v>366</v>
      </c>
      <c r="F280" s="127" t="s">
        <v>367</v>
      </c>
      <c r="G280" s="128" t="s">
        <v>143</v>
      </c>
      <c r="H280" s="129">
        <v>7.326</v>
      </c>
      <c r="I280" s="130"/>
      <c r="J280" s="130">
        <f>ROUND(I280*H280,2)</f>
        <v>0</v>
      </c>
      <c r="K280" s="127" t="s">
        <v>472</v>
      </c>
      <c r="L280" s="29"/>
      <c r="M280" s="131" t="s">
        <v>1</v>
      </c>
      <c r="N280" s="132" t="s">
        <v>37</v>
      </c>
      <c r="O280" s="133">
        <v>1.442</v>
      </c>
      <c r="P280" s="133">
        <f>O280*H280</f>
        <v>10.564091999999999</v>
      </c>
      <c r="Q280" s="133">
        <v>2.25634</v>
      </c>
      <c r="R280" s="133">
        <f>Q280*H280</f>
        <v>16.529946839999997</v>
      </c>
      <c r="S280" s="133">
        <v>0</v>
      </c>
      <c r="T280" s="134">
        <f>S280*H280</f>
        <v>0</v>
      </c>
      <c r="AR280" s="135" t="s">
        <v>126</v>
      </c>
      <c r="AT280" s="135" t="s">
        <v>122</v>
      </c>
      <c r="AU280" s="135" t="s">
        <v>82</v>
      </c>
      <c r="AY280" s="17" t="s">
        <v>120</v>
      </c>
      <c r="BE280" s="136">
        <f>IF(N280="základní",J280,0)</f>
        <v>0</v>
      </c>
      <c r="BF280" s="136">
        <f>IF(N280="snížená",J280,0)</f>
        <v>0</v>
      </c>
      <c r="BG280" s="136">
        <f>IF(N280="zákl. přenesená",J280,0)</f>
        <v>0</v>
      </c>
      <c r="BH280" s="136">
        <f>IF(N280="sníž. přenesená",J280,0)</f>
        <v>0</v>
      </c>
      <c r="BI280" s="136">
        <f>IF(N280="nulová",J280,0)</f>
        <v>0</v>
      </c>
      <c r="BJ280" s="17" t="s">
        <v>80</v>
      </c>
      <c r="BK280" s="136">
        <f>ROUND(I280*H280,2)</f>
        <v>0</v>
      </c>
      <c r="BL280" s="17" t="s">
        <v>126</v>
      </c>
      <c r="BM280" s="135" t="s">
        <v>368</v>
      </c>
    </row>
    <row r="281" spans="2:51" s="12" customFormat="1" ht="12">
      <c r="B281" s="137"/>
      <c r="D281" s="138" t="s">
        <v>128</v>
      </c>
      <c r="E281" s="139" t="s">
        <v>1</v>
      </c>
      <c r="F281" s="140" t="s">
        <v>337</v>
      </c>
      <c r="H281" s="141">
        <v>100</v>
      </c>
      <c r="L281" s="137"/>
      <c r="M281" s="142"/>
      <c r="T281" s="143"/>
      <c r="AT281" s="139" t="s">
        <v>128</v>
      </c>
      <c r="AU281" s="139" t="s">
        <v>82</v>
      </c>
      <c r="AV281" s="12" t="s">
        <v>82</v>
      </c>
      <c r="AW281" s="12" t="s">
        <v>29</v>
      </c>
      <c r="AX281" s="12" t="s">
        <v>72</v>
      </c>
      <c r="AY281" s="139" t="s">
        <v>120</v>
      </c>
    </row>
    <row r="282" spans="2:51" s="12" customFormat="1" ht="12">
      <c r="B282" s="137"/>
      <c r="D282" s="138" t="s">
        <v>128</v>
      </c>
      <c r="E282" s="139" t="s">
        <v>1</v>
      </c>
      <c r="F282" s="140" t="s">
        <v>338</v>
      </c>
      <c r="H282" s="141">
        <v>60</v>
      </c>
      <c r="L282" s="137"/>
      <c r="M282" s="142"/>
      <c r="T282" s="143"/>
      <c r="AT282" s="139" t="s">
        <v>128</v>
      </c>
      <c r="AU282" s="139" t="s">
        <v>82</v>
      </c>
      <c r="AV282" s="12" t="s">
        <v>82</v>
      </c>
      <c r="AW282" s="12" t="s">
        <v>29</v>
      </c>
      <c r="AX282" s="12" t="s">
        <v>72</v>
      </c>
      <c r="AY282" s="139" t="s">
        <v>120</v>
      </c>
    </row>
    <row r="283" spans="2:51" s="12" customFormat="1" ht="12">
      <c r="B283" s="137"/>
      <c r="D283" s="138" t="s">
        <v>128</v>
      </c>
      <c r="E283" s="139" t="s">
        <v>1</v>
      </c>
      <c r="F283" s="140" t="s">
        <v>339</v>
      </c>
      <c r="H283" s="141">
        <v>2</v>
      </c>
      <c r="L283" s="137"/>
      <c r="M283" s="142"/>
      <c r="T283" s="143"/>
      <c r="AT283" s="139" t="s">
        <v>128</v>
      </c>
      <c r="AU283" s="139" t="s">
        <v>82</v>
      </c>
      <c r="AV283" s="12" t="s">
        <v>82</v>
      </c>
      <c r="AW283" s="12" t="s">
        <v>29</v>
      </c>
      <c r="AX283" s="12" t="s">
        <v>72</v>
      </c>
      <c r="AY283" s="139" t="s">
        <v>120</v>
      </c>
    </row>
    <row r="284" spans="2:51" s="12" customFormat="1" ht="12">
      <c r="B284" s="137"/>
      <c r="D284" s="138" t="s">
        <v>128</v>
      </c>
      <c r="E284" s="139" t="s">
        <v>1</v>
      </c>
      <c r="F284" s="140" t="s">
        <v>340</v>
      </c>
      <c r="H284" s="141">
        <v>0.8</v>
      </c>
      <c r="L284" s="137"/>
      <c r="M284" s="142"/>
      <c r="T284" s="143"/>
      <c r="AT284" s="139" t="s">
        <v>128</v>
      </c>
      <c r="AU284" s="139" t="s">
        <v>82</v>
      </c>
      <c r="AV284" s="12" t="s">
        <v>82</v>
      </c>
      <c r="AW284" s="12" t="s">
        <v>29</v>
      </c>
      <c r="AX284" s="12" t="s">
        <v>72</v>
      </c>
      <c r="AY284" s="139" t="s">
        <v>120</v>
      </c>
    </row>
    <row r="285" spans="2:51" s="15" customFormat="1" ht="12">
      <c r="B285" s="164"/>
      <c r="D285" s="138" t="s">
        <v>128</v>
      </c>
      <c r="E285" s="165" t="s">
        <v>1</v>
      </c>
      <c r="F285" s="166" t="s">
        <v>369</v>
      </c>
      <c r="H285" s="167">
        <v>162.8</v>
      </c>
      <c r="L285" s="164"/>
      <c r="M285" s="168"/>
      <c r="T285" s="169"/>
      <c r="AT285" s="165" t="s">
        <v>128</v>
      </c>
      <c r="AU285" s="165" t="s">
        <v>82</v>
      </c>
      <c r="AV285" s="15" t="s">
        <v>136</v>
      </c>
      <c r="AW285" s="15" t="s">
        <v>29</v>
      </c>
      <c r="AX285" s="15" t="s">
        <v>72</v>
      </c>
      <c r="AY285" s="165" t="s">
        <v>120</v>
      </c>
    </row>
    <row r="286" spans="2:51" s="12" customFormat="1" ht="12">
      <c r="B286" s="137"/>
      <c r="D286" s="138" t="s">
        <v>128</v>
      </c>
      <c r="E286" s="139" t="s">
        <v>1</v>
      </c>
      <c r="F286" s="140" t="s">
        <v>370</v>
      </c>
      <c r="H286" s="141">
        <v>7.326</v>
      </c>
      <c r="L286" s="137"/>
      <c r="M286" s="142"/>
      <c r="T286" s="143"/>
      <c r="AT286" s="139" t="s">
        <v>128</v>
      </c>
      <c r="AU286" s="139" t="s">
        <v>82</v>
      </c>
      <c r="AV286" s="12" t="s">
        <v>82</v>
      </c>
      <c r="AW286" s="12" t="s">
        <v>29</v>
      </c>
      <c r="AX286" s="12" t="s">
        <v>80</v>
      </c>
      <c r="AY286" s="139" t="s">
        <v>120</v>
      </c>
    </row>
    <row r="287" spans="2:65" s="1" customFormat="1" ht="22.8">
      <c r="B287" s="124"/>
      <c r="C287" s="125" t="s">
        <v>371</v>
      </c>
      <c r="D287" s="125" t="s">
        <v>122</v>
      </c>
      <c r="E287" s="126" t="s">
        <v>372</v>
      </c>
      <c r="F287" s="127" t="s">
        <v>373</v>
      </c>
      <c r="G287" s="128" t="s">
        <v>133</v>
      </c>
      <c r="H287" s="129">
        <v>77.3</v>
      </c>
      <c r="I287" s="130"/>
      <c r="J287" s="130">
        <f>ROUND(I287*H287,2)</f>
        <v>0</v>
      </c>
      <c r="K287" s="127" t="s">
        <v>472</v>
      </c>
      <c r="L287" s="29"/>
      <c r="M287" s="131" t="s">
        <v>1</v>
      </c>
      <c r="N287" s="132" t="s">
        <v>37</v>
      </c>
      <c r="O287" s="133">
        <v>0.208</v>
      </c>
      <c r="P287" s="133">
        <f>O287*H287</f>
        <v>16.0784</v>
      </c>
      <c r="Q287" s="133">
        <v>0.0043</v>
      </c>
      <c r="R287" s="133">
        <f>Q287*H287</f>
        <v>0.33238999999999996</v>
      </c>
      <c r="S287" s="133">
        <v>0</v>
      </c>
      <c r="T287" s="134">
        <f>S287*H287</f>
        <v>0</v>
      </c>
      <c r="AR287" s="135" t="s">
        <v>126</v>
      </c>
      <c r="AT287" s="135" t="s">
        <v>122</v>
      </c>
      <c r="AU287" s="135" t="s">
        <v>82</v>
      </c>
      <c r="AY287" s="17" t="s">
        <v>120</v>
      </c>
      <c r="BE287" s="136">
        <f>IF(N287="základní",J287,0)</f>
        <v>0</v>
      </c>
      <c r="BF287" s="136">
        <f>IF(N287="snížená",J287,0)</f>
        <v>0</v>
      </c>
      <c r="BG287" s="136">
        <f>IF(N287="zákl. přenesená",J287,0)</f>
        <v>0</v>
      </c>
      <c r="BH287" s="136">
        <f>IF(N287="sníž. přenesená",J287,0)</f>
        <v>0</v>
      </c>
      <c r="BI287" s="136">
        <f>IF(N287="nulová",J287,0)</f>
        <v>0</v>
      </c>
      <c r="BJ287" s="17" t="s">
        <v>80</v>
      </c>
      <c r="BK287" s="136">
        <f>ROUND(I287*H287,2)</f>
        <v>0</v>
      </c>
      <c r="BL287" s="17" t="s">
        <v>126</v>
      </c>
      <c r="BM287" s="135" t="s">
        <v>374</v>
      </c>
    </row>
    <row r="288" spans="2:51" s="12" customFormat="1" ht="12">
      <c r="B288" s="137"/>
      <c r="D288" s="138" t="s">
        <v>128</v>
      </c>
      <c r="E288" s="139" t="s">
        <v>1</v>
      </c>
      <c r="F288" s="140" t="s">
        <v>375</v>
      </c>
      <c r="H288" s="141">
        <v>77.3</v>
      </c>
      <c r="L288" s="137"/>
      <c r="M288" s="142"/>
      <c r="T288" s="143"/>
      <c r="AT288" s="139" t="s">
        <v>128</v>
      </c>
      <c r="AU288" s="139" t="s">
        <v>82</v>
      </c>
      <c r="AV288" s="12" t="s">
        <v>82</v>
      </c>
      <c r="AW288" s="12" t="s">
        <v>29</v>
      </c>
      <c r="AX288" s="12" t="s">
        <v>72</v>
      </c>
      <c r="AY288" s="139" t="s">
        <v>120</v>
      </c>
    </row>
    <row r="289" spans="2:51" s="13" customFormat="1" ht="12">
      <c r="B289" s="144"/>
      <c r="D289" s="138" t="s">
        <v>128</v>
      </c>
      <c r="E289" s="145" t="s">
        <v>1</v>
      </c>
      <c r="F289" s="146" t="s">
        <v>130</v>
      </c>
      <c r="H289" s="147">
        <v>77.3</v>
      </c>
      <c r="L289" s="144"/>
      <c r="M289" s="148"/>
      <c r="T289" s="149"/>
      <c r="AT289" s="145" t="s">
        <v>128</v>
      </c>
      <c r="AU289" s="145" t="s">
        <v>82</v>
      </c>
      <c r="AV289" s="13" t="s">
        <v>126</v>
      </c>
      <c r="AW289" s="13" t="s">
        <v>29</v>
      </c>
      <c r="AX289" s="13" t="s">
        <v>80</v>
      </c>
      <c r="AY289" s="145" t="s">
        <v>120</v>
      </c>
    </row>
    <row r="290" spans="2:65" s="1" customFormat="1" ht="44.25" customHeight="1">
      <c r="B290" s="124"/>
      <c r="C290" s="125" t="s">
        <v>376</v>
      </c>
      <c r="D290" s="125" t="s">
        <v>122</v>
      </c>
      <c r="E290" s="126" t="s">
        <v>377</v>
      </c>
      <c r="F290" s="127" t="s">
        <v>378</v>
      </c>
      <c r="G290" s="128" t="s">
        <v>125</v>
      </c>
      <c r="H290" s="129">
        <v>180.2</v>
      </c>
      <c r="I290" s="130"/>
      <c r="J290" s="130">
        <f>ROUND(I290*H290,2)</f>
        <v>0</v>
      </c>
      <c r="K290" s="127" t="s">
        <v>472</v>
      </c>
      <c r="L290" s="29"/>
      <c r="M290" s="131" t="s">
        <v>1</v>
      </c>
      <c r="N290" s="132" t="s">
        <v>37</v>
      </c>
      <c r="O290" s="133">
        <v>0.08</v>
      </c>
      <c r="P290" s="133">
        <f>O290*H290</f>
        <v>14.415999999999999</v>
      </c>
      <c r="Q290" s="133">
        <v>0.00069</v>
      </c>
      <c r="R290" s="133">
        <f>Q290*H290</f>
        <v>0.12433799999999999</v>
      </c>
      <c r="S290" s="133">
        <v>0</v>
      </c>
      <c r="T290" s="134">
        <f>S290*H290</f>
        <v>0</v>
      </c>
      <c r="AR290" s="135" t="s">
        <v>126</v>
      </c>
      <c r="AT290" s="135" t="s">
        <v>122</v>
      </c>
      <c r="AU290" s="135" t="s">
        <v>82</v>
      </c>
      <c r="AY290" s="17" t="s">
        <v>120</v>
      </c>
      <c r="BE290" s="136">
        <f>IF(N290="základní",J290,0)</f>
        <v>0</v>
      </c>
      <c r="BF290" s="136">
        <f>IF(N290="snížená",J290,0)</f>
        <v>0</v>
      </c>
      <c r="BG290" s="136">
        <f>IF(N290="zákl. přenesená",J290,0)</f>
        <v>0</v>
      </c>
      <c r="BH290" s="136">
        <f>IF(N290="sníž. přenesená",J290,0)</f>
        <v>0</v>
      </c>
      <c r="BI290" s="136">
        <f>IF(N290="nulová",J290,0)</f>
        <v>0</v>
      </c>
      <c r="BJ290" s="17" t="s">
        <v>80</v>
      </c>
      <c r="BK290" s="136">
        <f>ROUND(I290*H290,2)</f>
        <v>0</v>
      </c>
      <c r="BL290" s="17" t="s">
        <v>126</v>
      </c>
      <c r="BM290" s="135" t="s">
        <v>379</v>
      </c>
    </row>
    <row r="291" spans="2:51" s="12" customFormat="1" ht="12">
      <c r="B291" s="137"/>
      <c r="D291" s="138" t="s">
        <v>128</v>
      </c>
      <c r="E291" s="139" t="s">
        <v>1</v>
      </c>
      <c r="F291" s="140" t="s">
        <v>380</v>
      </c>
      <c r="H291" s="141">
        <v>180.2</v>
      </c>
      <c r="L291" s="137"/>
      <c r="M291" s="142"/>
      <c r="T291" s="143"/>
      <c r="AT291" s="139" t="s">
        <v>128</v>
      </c>
      <c r="AU291" s="139" t="s">
        <v>82</v>
      </c>
      <c r="AV291" s="12" t="s">
        <v>82</v>
      </c>
      <c r="AW291" s="12" t="s">
        <v>29</v>
      </c>
      <c r="AX291" s="12" t="s">
        <v>72</v>
      </c>
      <c r="AY291" s="139" t="s">
        <v>120</v>
      </c>
    </row>
    <row r="292" spans="2:51" s="13" customFormat="1" ht="12">
      <c r="B292" s="144"/>
      <c r="D292" s="138" t="s">
        <v>128</v>
      </c>
      <c r="E292" s="145" t="s">
        <v>1</v>
      </c>
      <c r="F292" s="146" t="s">
        <v>130</v>
      </c>
      <c r="H292" s="147">
        <v>180.2</v>
      </c>
      <c r="L292" s="144"/>
      <c r="M292" s="148"/>
      <c r="T292" s="149"/>
      <c r="AT292" s="145" t="s">
        <v>128</v>
      </c>
      <c r="AU292" s="145" t="s">
        <v>82</v>
      </c>
      <c r="AV292" s="13" t="s">
        <v>126</v>
      </c>
      <c r="AW292" s="13" t="s">
        <v>29</v>
      </c>
      <c r="AX292" s="13" t="s">
        <v>80</v>
      </c>
      <c r="AY292" s="145" t="s">
        <v>120</v>
      </c>
    </row>
    <row r="293" spans="2:65" s="1" customFormat="1" ht="21.75" customHeight="1">
      <c r="B293" s="124"/>
      <c r="C293" s="125" t="s">
        <v>381</v>
      </c>
      <c r="D293" s="125" t="s">
        <v>122</v>
      </c>
      <c r="E293" s="126" t="s">
        <v>382</v>
      </c>
      <c r="F293" s="127" t="s">
        <v>383</v>
      </c>
      <c r="G293" s="128" t="s">
        <v>133</v>
      </c>
      <c r="H293" s="129">
        <v>77.3</v>
      </c>
      <c r="I293" s="130"/>
      <c r="J293" s="130">
        <f>ROUND(I293*H293,2)</f>
        <v>0</v>
      </c>
      <c r="K293" s="127" t="s">
        <v>472</v>
      </c>
      <c r="L293" s="29"/>
      <c r="M293" s="131" t="s">
        <v>1</v>
      </c>
      <c r="N293" s="132" t="s">
        <v>37</v>
      </c>
      <c r="O293" s="133">
        <v>0.583</v>
      </c>
      <c r="P293" s="133">
        <f>O293*H293</f>
        <v>45.06589999999999</v>
      </c>
      <c r="Q293" s="133">
        <v>2E-05</v>
      </c>
      <c r="R293" s="133">
        <f>Q293*H293</f>
        <v>0.001546</v>
      </c>
      <c r="S293" s="133">
        <v>0</v>
      </c>
      <c r="T293" s="134">
        <f>S293*H293</f>
        <v>0</v>
      </c>
      <c r="AR293" s="135" t="s">
        <v>126</v>
      </c>
      <c r="AT293" s="135" t="s">
        <v>122</v>
      </c>
      <c r="AU293" s="135" t="s">
        <v>82</v>
      </c>
      <c r="AY293" s="17" t="s">
        <v>120</v>
      </c>
      <c r="BE293" s="136">
        <f>IF(N293="základní",J293,0)</f>
        <v>0</v>
      </c>
      <c r="BF293" s="136">
        <f>IF(N293="snížená",J293,0)</f>
        <v>0</v>
      </c>
      <c r="BG293" s="136">
        <f>IF(N293="zákl. přenesená",J293,0)</f>
        <v>0</v>
      </c>
      <c r="BH293" s="136">
        <f>IF(N293="sníž. přenesená",J293,0)</f>
        <v>0</v>
      </c>
      <c r="BI293" s="136">
        <f>IF(N293="nulová",J293,0)</f>
        <v>0</v>
      </c>
      <c r="BJ293" s="17" t="s">
        <v>80</v>
      </c>
      <c r="BK293" s="136">
        <f>ROUND(I293*H293,2)</f>
        <v>0</v>
      </c>
      <c r="BL293" s="17" t="s">
        <v>126</v>
      </c>
      <c r="BM293" s="135" t="s">
        <v>384</v>
      </c>
    </row>
    <row r="294" spans="2:51" s="12" customFormat="1" ht="12">
      <c r="B294" s="137"/>
      <c r="D294" s="138" t="s">
        <v>128</v>
      </c>
      <c r="E294" s="139" t="s">
        <v>1</v>
      </c>
      <c r="F294" s="140" t="s">
        <v>375</v>
      </c>
      <c r="H294" s="141">
        <v>77.3</v>
      </c>
      <c r="L294" s="137"/>
      <c r="M294" s="142"/>
      <c r="T294" s="143"/>
      <c r="AT294" s="139" t="s">
        <v>128</v>
      </c>
      <c r="AU294" s="139" t="s">
        <v>82</v>
      </c>
      <c r="AV294" s="12" t="s">
        <v>82</v>
      </c>
      <c r="AW294" s="12" t="s">
        <v>29</v>
      </c>
      <c r="AX294" s="12" t="s">
        <v>72</v>
      </c>
      <c r="AY294" s="139" t="s">
        <v>120</v>
      </c>
    </row>
    <row r="295" spans="2:51" s="13" customFormat="1" ht="12">
      <c r="B295" s="144"/>
      <c r="D295" s="138" t="s">
        <v>128</v>
      </c>
      <c r="E295" s="145" t="s">
        <v>1</v>
      </c>
      <c r="F295" s="146" t="s">
        <v>130</v>
      </c>
      <c r="H295" s="147">
        <v>77.3</v>
      </c>
      <c r="L295" s="144"/>
      <c r="M295" s="148"/>
      <c r="T295" s="149"/>
      <c r="AT295" s="145" t="s">
        <v>128</v>
      </c>
      <c r="AU295" s="145" t="s">
        <v>82</v>
      </c>
      <c r="AV295" s="13" t="s">
        <v>126</v>
      </c>
      <c r="AW295" s="13" t="s">
        <v>29</v>
      </c>
      <c r="AX295" s="13" t="s">
        <v>80</v>
      </c>
      <c r="AY295" s="145" t="s">
        <v>120</v>
      </c>
    </row>
    <row r="296" spans="2:65" s="1" customFormat="1" ht="22.8">
      <c r="B296" s="124"/>
      <c r="C296" s="125" t="s">
        <v>385</v>
      </c>
      <c r="D296" s="125" t="s">
        <v>122</v>
      </c>
      <c r="E296" s="126" t="s">
        <v>386</v>
      </c>
      <c r="F296" s="127" t="s">
        <v>387</v>
      </c>
      <c r="G296" s="128" t="s">
        <v>133</v>
      </c>
      <c r="H296" s="129">
        <v>0.15</v>
      </c>
      <c r="I296" s="130"/>
      <c r="J296" s="130">
        <f>ROUND(I296*H296,2)</f>
        <v>0</v>
      </c>
      <c r="K296" s="127" t="s">
        <v>472</v>
      </c>
      <c r="L296" s="29"/>
      <c r="M296" s="131" t="s">
        <v>1</v>
      </c>
      <c r="N296" s="132" t="s">
        <v>37</v>
      </c>
      <c r="O296" s="133">
        <v>2.6</v>
      </c>
      <c r="P296" s="133">
        <f>O296*H296</f>
        <v>0.39</v>
      </c>
      <c r="Q296" s="133">
        <v>0.00232</v>
      </c>
      <c r="R296" s="133">
        <f>Q296*H296</f>
        <v>0.000348</v>
      </c>
      <c r="S296" s="133">
        <v>0.101</v>
      </c>
      <c r="T296" s="134">
        <f>S296*H296</f>
        <v>0.01515</v>
      </c>
      <c r="AR296" s="135" t="s">
        <v>126</v>
      </c>
      <c r="AT296" s="135" t="s">
        <v>122</v>
      </c>
      <c r="AU296" s="135" t="s">
        <v>82</v>
      </c>
      <c r="AY296" s="17" t="s">
        <v>120</v>
      </c>
      <c r="BE296" s="136">
        <f>IF(N296="základní",J296,0)</f>
        <v>0</v>
      </c>
      <c r="BF296" s="136">
        <f>IF(N296="snížená",J296,0)</f>
        <v>0</v>
      </c>
      <c r="BG296" s="136">
        <f>IF(N296="zákl. přenesená",J296,0)</f>
        <v>0</v>
      </c>
      <c r="BH296" s="136">
        <f>IF(N296="sníž. přenesená",J296,0)</f>
        <v>0</v>
      </c>
      <c r="BI296" s="136">
        <f>IF(N296="nulová",J296,0)</f>
        <v>0</v>
      </c>
      <c r="BJ296" s="17" t="s">
        <v>80</v>
      </c>
      <c r="BK296" s="136">
        <f>ROUND(I296*H296,2)</f>
        <v>0</v>
      </c>
      <c r="BL296" s="17" t="s">
        <v>126</v>
      </c>
      <c r="BM296" s="135" t="s">
        <v>388</v>
      </c>
    </row>
    <row r="297" spans="2:51" s="12" customFormat="1" ht="12">
      <c r="B297" s="137"/>
      <c r="D297" s="138" t="s">
        <v>128</v>
      </c>
      <c r="E297" s="139" t="s">
        <v>1</v>
      </c>
      <c r="F297" s="140" t="s">
        <v>389</v>
      </c>
      <c r="H297" s="141">
        <v>0.15</v>
      </c>
      <c r="L297" s="137"/>
      <c r="M297" s="142"/>
      <c r="T297" s="143"/>
      <c r="AT297" s="139" t="s">
        <v>128</v>
      </c>
      <c r="AU297" s="139" t="s">
        <v>82</v>
      </c>
      <c r="AV297" s="12" t="s">
        <v>82</v>
      </c>
      <c r="AW297" s="12" t="s">
        <v>29</v>
      </c>
      <c r="AX297" s="12" t="s">
        <v>72</v>
      </c>
      <c r="AY297" s="139" t="s">
        <v>120</v>
      </c>
    </row>
    <row r="298" spans="2:51" s="13" customFormat="1" ht="12">
      <c r="B298" s="144"/>
      <c r="D298" s="138" t="s">
        <v>128</v>
      </c>
      <c r="E298" s="145" t="s">
        <v>1</v>
      </c>
      <c r="F298" s="146" t="s">
        <v>130</v>
      </c>
      <c r="H298" s="147">
        <v>0.15</v>
      </c>
      <c r="L298" s="144"/>
      <c r="M298" s="148"/>
      <c r="T298" s="149"/>
      <c r="AT298" s="145" t="s">
        <v>128</v>
      </c>
      <c r="AU298" s="145" t="s">
        <v>82</v>
      </c>
      <c r="AV298" s="13" t="s">
        <v>126</v>
      </c>
      <c r="AW298" s="13" t="s">
        <v>29</v>
      </c>
      <c r="AX298" s="13" t="s">
        <v>80</v>
      </c>
      <c r="AY298" s="145" t="s">
        <v>120</v>
      </c>
    </row>
    <row r="299" spans="2:63" s="11" customFormat="1" ht="22.95" customHeight="1">
      <c r="B299" s="113"/>
      <c r="D299" s="114" t="s">
        <v>71</v>
      </c>
      <c r="E299" s="122" t="s">
        <v>390</v>
      </c>
      <c r="F299" s="122" t="s">
        <v>391</v>
      </c>
      <c r="J299" s="123">
        <f>BK299</f>
        <v>0</v>
      </c>
      <c r="L299" s="113"/>
      <c r="M299" s="117"/>
      <c r="P299" s="118">
        <f>SUM(P300:P313)</f>
        <v>19.511091</v>
      </c>
      <c r="R299" s="118">
        <f>SUM(R300:R313)</f>
        <v>0</v>
      </c>
      <c r="T299" s="119">
        <f>SUM(T300:T313)</f>
        <v>0</v>
      </c>
      <c r="AR299" s="114" t="s">
        <v>80</v>
      </c>
      <c r="AT299" s="120" t="s">
        <v>71</v>
      </c>
      <c r="AU299" s="120" t="s">
        <v>80</v>
      </c>
      <c r="AY299" s="114" t="s">
        <v>120</v>
      </c>
      <c r="BK299" s="121">
        <f>SUM(BK300:BK313)</f>
        <v>0</v>
      </c>
    </row>
    <row r="300" spans="2:65" s="1" customFormat="1" ht="21.75" customHeight="1">
      <c r="B300" s="124"/>
      <c r="C300" s="125" t="s">
        <v>392</v>
      </c>
      <c r="D300" s="125" t="s">
        <v>122</v>
      </c>
      <c r="E300" s="126" t="s">
        <v>393</v>
      </c>
      <c r="F300" s="127" t="s">
        <v>394</v>
      </c>
      <c r="G300" s="128" t="s">
        <v>173</v>
      </c>
      <c r="H300" s="129">
        <v>96.102</v>
      </c>
      <c r="I300" s="130"/>
      <c r="J300" s="130">
        <f>ROUND(I300*H300,2)</f>
        <v>0</v>
      </c>
      <c r="K300" s="127" t="s">
        <v>472</v>
      </c>
      <c r="L300" s="29"/>
      <c r="M300" s="131" t="s">
        <v>1</v>
      </c>
      <c r="N300" s="132" t="s">
        <v>37</v>
      </c>
      <c r="O300" s="133">
        <v>0.032</v>
      </c>
      <c r="P300" s="133">
        <f>O300*H300</f>
        <v>3.075264</v>
      </c>
      <c r="Q300" s="133">
        <v>0</v>
      </c>
      <c r="R300" s="133">
        <f>Q300*H300</f>
        <v>0</v>
      </c>
      <c r="S300" s="133">
        <v>0</v>
      </c>
      <c r="T300" s="134">
        <f>S300*H300</f>
        <v>0</v>
      </c>
      <c r="AR300" s="135" t="s">
        <v>126</v>
      </c>
      <c r="AT300" s="135" t="s">
        <v>122</v>
      </c>
      <c r="AU300" s="135" t="s">
        <v>82</v>
      </c>
      <c r="AY300" s="17" t="s">
        <v>120</v>
      </c>
      <c r="BE300" s="136">
        <f>IF(N300="základní",J300,0)</f>
        <v>0</v>
      </c>
      <c r="BF300" s="136">
        <f>IF(N300="snížená",J300,0)</f>
        <v>0</v>
      </c>
      <c r="BG300" s="136">
        <f>IF(N300="zákl. přenesená",J300,0)</f>
        <v>0</v>
      </c>
      <c r="BH300" s="136">
        <f>IF(N300="sníž. přenesená",J300,0)</f>
        <v>0</v>
      </c>
      <c r="BI300" s="136">
        <f>IF(N300="nulová",J300,0)</f>
        <v>0</v>
      </c>
      <c r="BJ300" s="17" t="s">
        <v>80</v>
      </c>
      <c r="BK300" s="136">
        <f>ROUND(I300*H300,2)</f>
        <v>0</v>
      </c>
      <c r="BL300" s="17" t="s">
        <v>126</v>
      </c>
      <c r="BM300" s="135" t="s">
        <v>395</v>
      </c>
    </row>
    <row r="301" spans="2:51" s="12" customFormat="1" ht="12">
      <c r="B301" s="137"/>
      <c r="D301" s="138" t="s">
        <v>128</v>
      </c>
      <c r="E301" s="139" t="s">
        <v>1</v>
      </c>
      <c r="F301" s="140" t="s">
        <v>396</v>
      </c>
      <c r="H301" s="141">
        <v>80.5</v>
      </c>
      <c r="L301" s="137"/>
      <c r="M301" s="142"/>
      <c r="T301" s="143"/>
      <c r="AT301" s="139" t="s">
        <v>128</v>
      </c>
      <c r="AU301" s="139" t="s">
        <v>82</v>
      </c>
      <c r="AV301" s="12" t="s">
        <v>82</v>
      </c>
      <c r="AW301" s="12" t="s">
        <v>29</v>
      </c>
      <c r="AX301" s="12" t="s">
        <v>72</v>
      </c>
      <c r="AY301" s="139" t="s">
        <v>120</v>
      </c>
    </row>
    <row r="302" spans="2:51" s="12" customFormat="1" ht="12">
      <c r="B302" s="137"/>
      <c r="D302" s="138" t="s">
        <v>128</v>
      </c>
      <c r="E302" s="139" t="s">
        <v>1</v>
      </c>
      <c r="F302" s="140" t="s">
        <v>397</v>
      </c>
      <c r="H302" s="141">
        <v>15.602</v>
      </c>
      <c r="L302" s="137"/>
      <c r="M302" s="142"/>
      <c r="T302" s="143"/>
      <c r="AT302" s="139" t="s">
        <v>128</v>
      </c>
      <c r="AU302" s="139" t="s">
        <v>82</v>
      </c>
      <c r="AV302" s="12" t="s">
        <v>82</v>
      </c>
      <c r="AW302" s="12" t="s">
        <v>29</v>
      </c>
      <c r="AX302" s="12" t="s">
        <v>72</v>
      </c>
      <c r="AY302" s="139" t="s">
        <v>120</v>
      </c>
    </row>
    <row r="303" spans="2:51" s="13" customFormat="1" ht="12">
      <c r="B303" s="144"/>
      <c r="D303" s="138" t="s">
        <v>128</v>
      </c>
      <c r="E303" s="145" t="s">
        <v>1</v>
      </c>
      <c r="F303" s="146" t="s">
        <v>130</v>
      </c>
      <c r="H303" s="147">
        <v>96.102</v>
      </c>
      <c r="L303" s="144"/>
      <c r="M303" s="148"/>
      <c r="T303" s="149"/>
      <c r="AT303" s="145" t="s">
        <v>128</v>
      </c>
      <c r="AU303" s="145" t="s">
        <v>82</v>
      </c>
      <c r="AV303" s="13" t="s">
        <v>126</v>
      </c>
      <c r="AW303" s="13" t="s">
        <v>29</v>
      </c>
      <c r="AX303" s="13" t="s">
        <v>80</v>
      </c>
      <c r="AY303" s="145" t="s">
        <v>120</v>
      </c>
    </row>
    <row r="304" spans="2:65" s="1" customFormat="1" ht="22.8">
      <c r="B304" s="124"/>
      <c r="C304" s="125" t="s">
        <v>398</v>
      </c>
      <c r="D304" s="125" t="s">
        <v>122</v>
      </c>
      <c r="E304" s="126" t="s">
        <v>399</v>
      </c>
      <c r="F304" s="127" t="s">
        <v>400</v>
      </c>
      <c r="G304" s="128" t="s">
        <v>173</v>
      </c>
      <c r="H304" s="129">
        <v>384.408</v>
      </c>
      <c r="I304" s="130"/>
      <c r="J304" s="130">
        <f>ROUND(I304*H304,2)</f>
        <v>0</v>
      </c>
      <c r="K304" s="127" t="s">
        <v>472</v>
      </c>
      <c r="L304" s="29"/>
      <c r="M304" s="131" t="s">
        <v>1</v>
      </c>
      <c r="N304" s="132" t="s">
        <v>37</v>
      </c>
      <c r="O304" s="133">
        <v>0.003</v>
      </c>
      <c r="P304" s="133">
        <f>O304*H304</f>
        <v>1.153224</v>
      </c>
      <c r="Q304" s="133">
        <v>0</v>
      </c>
      <c r="R304" s="133">
        <f>Q304*H304</f>
        <v>0</v>
      </c>
      <c r="S304" s="133">
        <v>0</v>
      </c>
      <c r="T304" s="134">
        <f>S304*H304</f>
        <v>0</v>
      </c>
      <c r="AR304" s="135" t="s">
        <v>126</v>
      </c>
      <c r="AT304" s="135" t="s">
        <v>122</v>
      </c>
      <c r="AU304" s="135" t="s">
        <v>82</v>
      </c>
      <c r="AY304" s="17" t="s">
        <v>120</v>
      </c>
      <c r="BE304" s="136">
        <f>IF(N304="základní",J304,0)</f>
        <v>0</v>
      </c>
      <c r="BF304" s="136">
        <f>IF(N304="snížená",J304,0)</f>
        <v>0</v>
      </c>
      <c r="BG304" s="136">
        <f>IF(N304="zákl. přenesená",J304,0)</f>
        <v>0</v>
      </c>
      <c r="BH304" s="136">
        <f>IF(N304="sníž. přenesená",J304,0)</f>
        <v>0</v>
      </c>
      <c r="BI304" s="136">
        <f>IF(N304="nulová",J304,0)</f>
        <v>0</v>
      </c>
      <c r="BJ304" s="17" t="s">
        <v>80</v>
      </c>
      <c r="BK304" s="136">
        <f>ROUND(I304*H304,2)</f>
        <v>0</v>
      </c>
      <c r="BL304" s="17" t="s">
        <v>126</v>
      </c>
      <c r="BM304" s="135" t="s">
        <v>401</v>
      </c>
    </row>
    <row r="305" spans="2:51" s="12" customFormat="1" ht="12">
      <c r="B305" s="137"/>
      <c r="D305" s="138" t="s">
        <v>128</v>
      </c>
      <c r="E305" s="139" t="s">
        <v>1</v>
      </c>
      <c r="F305" s="140" t="s">
        <v>402</v>
      </c>
      <c r="H305" s="141">
        <v>384.408</v>
      </c>
      <c r="L305" s="137"/>
      <c r="M305" s="142"/>
      <c r="T305" s="143"/>
      <c r="AT305" s="139" t="s">
        <v>128</v>
      </c>
      <c r="AU305" s="139" t="s">
        <v>82</v>
      </c>
      <c r="AV305" s="12" t="s">
        <v>82</v>
      </c>
      <c r="AW305" s="12" t="s">
        <v>29</v>
      </c>
      <c r="AX305" s="12" t="s">
        <v>72</v>
      </c>
      <c r="AY305" s="139" t="s">
        <v>120</v>
      </c>
    </row>
    <row r="306" spans="2:51" s="13" customFormat="1" ht="12">
      <c r="B306" s="144"/>
      <c r="D306" s="138" t="s">
        <v>128</v>
      </c>
      <c r="E306" s="145" t="s">
        <v>1</v>
      </c>
      <c r="F306" s="146" t="s">
        <v>130</v>
      </c>
      <c r="H306" s="147">
        <v>384.408</v>
      </c>
      <c r="L306" s="144"/>
      <c r="M306" s="148"/>
      <c r="T306" s="149"/>
      <c r="AT306" s="145" t="s">
        <v>128</v>
      </c>
      <c r="AU306" s="145" t="s">
        <v>82</v>
      </c>
      <c r="AV306" s="13" t="s">
        <v>126</v>
      </c>
      <c r="AW306" s="13" t="s">
        <v>29</v>
      </c>
      <c r="AX306" s="13" t="s">
        <v>80</v>
      </c>
      <c r="AY306" s="145" t="s">
        <v>120</v>
      </c>
    </row>
    <row r="307" spans="2:65" s="1" customFormat="1" ht="22.8">
      <c r="B307" s="124"/>
      <c r="C307" s="125" t="s">
        <v>403</v>
      </c>
      <c r="D307" s="125" t="s">
        <v>122</v>
      </c>
      <c r="E307" s="126" t="s">
        <v>404</v>
      </c>
      <c r="F307" s="127" t="s">
        <v>405</v>
      </c>
      <c r="G307" s="128" t="s">
        <v>173</v>
      </c>
      <c r="H307" s="129">
        <v>96.117</v>
      </c>
      <c r="I307" s="130"/>
      <c r="J307" s="130">
        <f>ROUND(I307*H307,2)</f>
        <v>0</v>
      </c>
      <c r="K307" s="127" t="s">
        <v>472</v>
      </c>
      <c r="L307" s="29"/>
      <c r="M307" s="131" t="s">
        <v>1</v>
      </c>
      <c r="N307" s="132" t="s">
        <v>37</v>
      </c>
      <c r="O307" s="133">
        <v>0.159</v>
      </c>
      <c r="P307" s="133">
        <f>O307*H307</f>
        <v>15.282603000000002</v>
      </c>
      <c r="Q307" s="133">
        <v>0</v>
      </c>
      <c r="R307" s="133">
        <f>Q307*H307</f>
        <v>0</v>
      </c>
      <c r="S307" s="133">
        <v>0</v>
      </c>
      <c r="T307" s="134">
        <f>S307*H307</f>
        <v>0</v>
      </c>
      <c r="AR307" s="135" t="s">
        <v>126</v>
      </c>
      <c r="AT307" s="135" t="s">
        <v>122</v>
      </c>
      <c r="AU307" s="135" t="s">
        <v>82</v>
      </c>
      <c r="AY307" s="17" t="s">
        <v>120</v>
      </c>
      <c r="BE307" s="136">
        <f>IF(N307="základní",J307,0)</f>
        <v>0</v>
      </c>
      <c r="BF307" s="136">
        <f>IF(N307="snížená",J307,0)</f>
        <v>0</v>
      </c>
      <c r="BG307" s="136">
        <f>IF(N307="zákl. přenesená",J307,0)</f>
        <v>0</v>
      </c>
      <c r="BH307" s="136">
        <f>IF(N307="sníž. přenesená",J307,0)</f>
        <v>0</v>
      </c>
      <c r="BI307" s="136">
        <f>IF(N307="nulová",J307,0)</f>
        <v>0</v>
      </c>
      <c r="BJ307" s="17" t="s">
        <v>80</v>
      </c>
      <c r="BK307" s="136">
        <f>ROUND(I307*H307,2)</f>
        <v>0</v>
      </c>
      <c r="BL307" s="17" t="s">
        <v>126</v>
      </c>
      <c r="BM307" s="135" t="s">
        <v>406</v>
      </c>
    </row>
    <row r="308" spans="2:65" s="1" customFormat="1" ht="34.2">
      <c r="B308" s="124"/>
      <c r="C308" s="125" t="s">
        <v>407</v>
      </c>
      <c r="D308" s="125" t="s">
        <v>122</v>
      </c>
      <c r="E308" s="126" t="s">
        <v>408</v>
      </c>
      <c r="F308" s="127" t="s">
        <v>409</v>
      </c>
      <c r="G308" s="128" t="s">
        <v>173</v>
      </c>
      <c r="H308" s="129">
        <v>15.602</v>
      </c>
      <c r="I308" s="130"/>
      <c r="J308" s="130">
        <f>ROUND(I308*H308,2)</f>
        <v>0</v>
      </c>
      <c r="K308" s="127" t="s">
        <v>472</v>
      </c>
      <c r="L308" s="29"/>
      <c r="M308" s="131" t="s">
        <v>1</v>
      </c>
      <c r="N308" s="132" t="s">
        <v>37</v>
      </c>
      <c r="O308" s="133">
        <v>0</v>
      </c>
      <c r="P308" s="133">
        <f>O308*H308</f>
        <v>0</v>
      </c>
      <c r="Q308" s="133">
        <v>0</v>
      </c>
      <c r="R308" s="133">
        <f>Q308*H308</f>
        <v>0</v>
      </c>
      <c r="S308" s="133">
        <v>0</v>
      </c>
      <c r="T308" s="134">
        <f>S308*H308</f>
        <v>0</v>
      </c>
      <c r="AR308" s="135" t="s">
        <v>126</v>
      </c>
      <c r="AT308" s="135" t="s">
        <v>122</v>
      </c>
      <c r="AU308" s="135" t="s">
        <v>82</v>
      </c>
      <c r="AY308" s="17" t="s">
        <v>120</v>
      </c>
      <c r="BE308" s="136">
        <f>IF(N308="základní",J308,0)</f>
        <v>0</v>
      </c>
      <c r="BF308" s="136">
        <f>IF(N308="snížená",J308,0)</f>
        <v>0</v>
      </c>
      <c r="BG308" s="136">
        <f>IF(N308="zákl. přenesená",J308,0)</f>
        <v>0</v>
      </c>
      <c r="BH308" s="136">
        <f>IF(N308="sníž. přenesená",J308,0)</f>
        <v>0</v>
      </c>
      <c r="BI308" s="136">
        <f>IF(N308="nulová",J308,0)</f>
        <v>0</v>
      </c>
      <c r="BJ308" s="17" t="s">
        <v>80</v>
      </c>
      <c r="BK308" s="136">
        <f>ROUND(I308*H308,2)</f>
        <v>0</v>
      </c>
      <c r="BL308" s="17" t="s">
        <v>126</v>
      </c>
      <c r="BM308" s="135" t="s">
        <v>410</v>
      </c>
    </row>
    <row r="309" spans="2:51" s="12" customFormat="1" ht="12">
      <c r="B309" s="137"/>
      <c r="D309" s="138" t="s">
        <v>128</v>
      </c>
      <c r="E309" s="139" t="s">
        <v>1</v>
      </c>
      <c r="F309" s="140" t="s">
        <v>397</v>
      </c>
      <c r="H309" s="141">
        <v>15.602</v>
      </c>
      <c r="L309" s="137"/>
      <c r="M309" s="142"/>
      <c r="T309" s="143"/>
      <c r="AT309" s="139" t="s">
        <v>128</v>
      </c>
      <c r="AU309" s="139" t="s">
        <v>82</v>
      </c>
      <c r="AV309" s="12" t="s">
        <v>82</v>
      </c>
      <c r="AW309" s="12" t="s">
        <v>29</v>
      </c>
      <c r="AX309" s="12" t="s">
        <v>72</v>
      </c>
      <c r="AY309" s="139" t="s">
        <v>120</v>
      </c>
    </row>
    <row r="310" spans="2:51" s="13" customFormat="1" ht="12">
      <c r="B310" s="144"/>
      <c r="D310" s="138" t="s">
        <v>128</v>
      </c>
      <c r="E310" s="145" t="s">
        <v>1</v>
      </c>
      <c r="F310" s="146" t="s">
        <v>130</v>
      </c>
      <c r="H310" s="147">
        <v>15.602</v>
      </c>
      <c r="L310" s="144"/>
      <c r="M310" s="148"/>
      <c r="T310" s="149"/>
      <c r="AT310" s="145" t="s">
        <v>128</v>
      </c>
      <c r="AU310" s="145" t="s">
        <v>82</v>
      </c>
      <c r="AV310" s="13" t="s">
        <v>126</v>
      </c>
      <c r="AW310" s="13" t="s">
        <v>29</v>
      </c>
      <c r="AX310" s="13" t="s">
        <v>80</v>
      </c>
      <c r="AY310" s="145" t="s">
        <v>120</v>
      </c>
    </row>
    <row r="311" spans="2:65" s="1" customFormat="1" ht="44.25" customHeight="1">
      <c r="B311" s="124"/>
      <c r="C311" s="125" t="s">
        <v>411</v>
      </c>
      <c r="D311" s="125" t="s">
        <v>122</v>
      </c>
      <c r="E311" s="126" t="s">
        <v>412</v>
      </c>
      <c r="F311" s="127" t="s">
        <v>413</v>
      </c>
      <c r="G311" s="128" t="s">
        <v>173</v>
      </c>
      <c r="H311" s="129">
        <v>80.5</v>
      </c>
      <c r="I311" s="130"/>
      <c r="J311" s="130">
        <f>ROUND(I311*H311,2)</f>
        <v>0</v>
      </c>
      <c r="K311" s="127" t="s">
        <v>472</v>
      </c>
      <c r="L311" s="29"/>
      <c r="M311" s="131" t="s">
        <v>1</v>
      </c>
      <c r="N311" s="132" t="s">
        <v>37</v>
      </c>
      <c r="O311" s="133">
        <v>0</v>
      </c>
      <c r="P311" s="133">
        <f>O311*H311</f>
        <v>0</v>
      </c>
      <c r="Q311" s="133">
        <v>0</v>
      </c>
      <c r="R311" s="133">
        <f>Q311*H311</f>
        <v>0</v>
      </c>
      <c r="S311" s="133">
        <v>0</v>
      </c>
      <c r="T311" s="134">
        <f>S311*H311</f>
        <v>0</v>
      </c>
      <c r="AR311" s="135" t="s">
        <v>126</v>
      </c>
      <c r="AT311" s="135" t="s">
        <v>122</v>
      </c>
      <c r="AU311" s="135" t="s">
        <v>82</v>
      </c>
      <c r="AY311" s="17" t="s">
        <v>120</v>
      </c>
      <c r="BE311" s="136">
        <f>IF(N311="základní",J311,0)</f>
        <v>0</v>
      </c>
      <c r="BF311" s="136">
        <f>IF(N311="snížená",J311,0)</f>
        <v>0</v>
      </c>
      <c r="BG311" s="136">
        <f>IF(N311="zákl. přenesená",J311,0)</f>
        <v>0</v>
      </c>
      <c r="BH311" s="136">
        <f>IF(N311="sníž. přenesená",J311,0)</f>
        <v>0</v>
      </c>
      <c r="BI311" s="136">
        <f>IF(N311="nulová",J311,0)</f>
        <v>0</v>
      </c>
      <c r="BJ311" s="17" t="s">
        <v>80</v>
      </c>
      <c r="BK311" s="136">
        <f>ROUND(I311*H311,2)</f>
        <v>0</v>
      </c>
      <c r="BL311" s="17" t="s">
        <v>126</v>
      </c>
      <c r="BM311" s="135" t="s">
        <v>414</v>
      </c>
    </row>
    <row r="312" spans="2:51" s="12" customFormat="1" ht="12">
      <c r="B312" s="137"/>
      <c r="D312" s="138" t="s">
        <v>128</v>
      </c>
      <c r="E312" s="139" t="s">
        <v>1</v>
      </c>
      <c r="F312" s="140" t="s">
        <v>396</v>
      </c>
      <c r="H312" s="141">
        <v>80.5</v>
      </c>
      <c r="L312" s="137"/>
      <c r="M312" s="142"/>
      <c r="T312" s="143"/>
      <c r="AT312" s="139" t="s">
        <v>128</v>
      </c>
      <c r="AU312" s="139" t="s">
        <v>82</v>
      </c>
      <c r="AV312" s="12" t="s">
        <v>82</v>
      </c>
      <c r="AW312" s="12" t="s">
        <v>29</v>
      </c>
      <c r="AX312" s="12" t="s">
        <v>72</v>
      </c>
      <c r="AY312" s="139" t="s">
        <v>120</v>
      </c>
    </row>
    <row r="313" spans="2:51" s="13" customFormat="1" ht="12">
      <c r="B313" s="144"/>
      <c r="D313" s="138" t="s">
        <v>128</v>
      </c>
      <c r="E313" s="145" t="s">
        <v>1</v>
      </c>
      <c r="F313" s="146" t="s">
        <v>130</v>
      </c>
      <c r="H313" s="147">
        <v>80.5</v>
      </c>
      <c r="L313" s="144"/>
      <c r="M313" s="148"/>
      <c r="T313" s="149"/>
      <c r="AT313" s="145" t="s">
        <v>128</v>
      </c>
      <c r="AU313" s="145" t="s">
        <v>82</v>
      </c>
      <c r="AV313" s="13" t="s">
        <v>126</v>
      </c>
      <c r="AW313" s="13" t="s">
        <v>29</v>
      </c>
      <c r="AX313" s="13" t="s">
        <v>80</v>
      </c>
      <c r="AY313" s="145" t="s">
        <v>120</v>
      </c>
    </row>
    <row r="314" spans="2:63" s="11" customFormat="1" ht="22.95" customHeight="1">
      <c r="B314" s="113"/>
      <c r="D314" s="114" t="s">
        <v>71</v>
      </c>
      <c r="E314" s="122" t="s">
        <v>415</v>
      </c>
      <c r="F314" s="122" t="s">
        <v>416</v>
      </c>
      <c r="J314" s="123">
        <f>BK314</f>
        <v>0</v>
      </c>
      <c r="L314" s="113"/>
      <c r="M314" s="117"/>
      <c r="P314" s="118">
        <f>P315</f>
        <v>131.493149</v>
      </c>
      <c r="R314" s="118">
        <f>R315</f>
        <v>0</v>
      </c>
      <c r="T314" s="119">
        <f>T315</f>
        <v>0</v>
      </c>
      <c r="AR314" s="114" t="s">
        <v>80</v>
      </c>
      <c r="AT314" s="120" t="s">
        <v>71</v>
      </c>
      <c r="AU314" s="120" t="s">
        <v>80</v>
      </c>
      <c r="AY314" s="114" t="s">
        <v>120</v>
      </c>
      <c r="BK314" s="121">
        <f>BK315</f>
        <v>0</v>
      </c>
    </row>
    <row r="315" spans="2:65" s="1" customFormat="1" ht="22.8">
      <c r="B315" s="124"/>
      <c r="C315" s="125" t="s">
        <v>417</v>
      </c>
      <c r="D315" s="125" t="s">
        <v>122</v>
      </c>
      <c r="E315" s="126" t="s">
        <v>418</v>
      </c>
      <c r="F315" s="127" t="s">
        <v>419</v>
      </c>
      <c r="G315" s="128" t="s">
        <v>173</v>
      </c>
      <c r="H315" s="129">
        <v>331.217</v>
      </c>
      <c r="I315" s="130"/>
      <c r="J315" s="130">
        <f>ROUND(I315*H315,2)</f>
        <v>0</v>
      </c>
      <c r="K315" s="127" t="s">
        <v>472</v>
      </c>
      <c r="L315" s="29"/>
      <c r="M315" s="131" t="s">
        <v>1</v>
      </c>
      <c r="N315" s="132" t="s">
        <v>37</v>
      </c>
      <c r="O315" s="133">
        <v>0.397</v>
      </c>
      <c r="P315" s="133">
        <f>O315*H315</f>
        <v>131.493149</v>
      </c>
      <c r="Q315" s="133">
        <v>0</v>
      </c>
      <c r="R315" s="133">
        <f>Q315*H315</f>
        <v>0</v>
      </c>
      <c r="S315" s="133">
        <v>0</v>
      </c>
      <c r="T315" s="134">
        <f>S315*H315</f>
        <v>0</v>
      </c>
      <c r="AR315" s="135" t="s">
        <v>126</v>
      </c>
      <c r="AT315" s="135" t="s">
        <v>122</v>
      </c>
      <c r="AU315" s="135" t="s">
        <v>82</v>
      </c>
      <c r="AY315" s="17" t="s">
        <v>120</v>
      </c>
      <c r="BE315" s="136">
        <f>IF(N315="základní",J315,0)</f>
        <v>0</v>
      </c>
      <c r="BF315" s="136">
        <f>IF(N315="snížená",J315,0)</f>
        <v>0</v>
      </c>
      <c r="BG315" s="136">
        <f>IF(N315="zákl. přenesená",J315,0)</f>
        <v>0</v>
      </c>
      <c r="BH315" s="136">
        <f>IF(N315="sníž. přenesená",J315,0)</f>
        <v>0</v>
      </c>
      <c r="BI315" s="136">
        <f>IF(N315="nulová",J315,0)</f>
        <v>0</v>
      </c>
      <c r="BJ315" s="17" t="s">
        <v>80</v>
      </c>
      <c r="BK315" s="136">
        <f>ROUND(I315*H315,2)</f>
        <v>0</v>
      </c>
      <c r="BL315" s="17" t="s">
        <v>126</v>
      </c>
      <c r="BM315" s="135" t="s">
        <v>420</v>
      </c>
    </row>
    <row r="316" spans="2:63" s="11" customFormat="1" ht="25.95" customHeight="1">
      <c r="B316" s="113"/>
      <c r="D316" s="114" t="s">
        <v>71</v>
      </c>
      <c r="E316" s="115" t="s">
        <v>421</v>
      </c>
      <c r="F316" s="115" t="s">
        <v>422</v>
      </c>
      <c r="J316" s="116">
        <f>BK316</f>
        <v>0</v>
      </c>
      <c r="L316" s="113"/>
      <c r="M316" s="117"/>
      <c r="P316" s="118">
        <f>P317+P323+P326+P329</f>
        <v>0</v>
      </c>
      <c r="R316" s="118">
        <f>R317+R323+R326+R329</f>
        <v>0</v>
      </c>
      <c r="T316" s="119">
        <f>T317+T323+T326+T329</f>
        <v>0</v>
      </c>
      <c r="AR316" s="114" t="s">
        <v>147</v>
      </c>
      <c r="AT316" s="120" t="s">
        <v>71</v>
      </c>
      <c r="AU316" s="120" t="s">
        <v>72</v>
      </c>
      <c r="AY316" s="114" t="s">
        <v>120</v>
      </c>
      <c r="BK316" s="121">
        <f>BK317+BK323+BK326+BK329</f>
        <v>0</v>
      </c>
    </row>
    <row r="317" spans="2:63" s="11" customFormat="1" ht="22.95" customHeight="1">
      <c r="B317" s="113"/>
      <c r="D317" s="114" t="s">
        <v>71</v>
      </c>
      <c r="E317" s="122" t="s">
        <v>423</v>
      </c>
      <c r="F317" s="122" t="s">
        <v>424</v>
      </c>
      <c r="J317" s="123">
        <f>BK317</f>
        <v>0</v>
      </c>
      <c r="L317" s="113"/>
      <c r="M317" s="117"/>
      <c r="P317" s="118">
        <f>SUM(P318:P322)</f>
        <v>0</v>
      </c>
      <c r="R317" s="118">
        <f>SUM(R318:R322)</f>
        <v>0</v>
      </c>
      <c r="T317" s="119">
        <f>SUM(T318:T322)</f>
        <v>0</v>
      </c>
      <c r="AR317" s="114" t="s">
        <v>147</v>
      </c>
      <c r="AT317" s="120" t="s">
        <v>71</v>
      </c>
      <c r="AU317" s="120" t="s">
        <v>80</v>
      </c>
      <c r="AY317" s="114" t="s">
        <v>120</v>
      </c>
      <c r="BK317" s="121">
        <f>SUM(BK318:BK322)</f>
        <v>0</v>
      </c>
    </row>
    <row r="318" spans="2:65" s="1" customFormat="1" ht="16.5" customHeight="1">
      <c r="B318" s="124"/>
      <c r="C318" s="125" t="s">
        <v>425</v>
      </c>
      <c r="D318" s="125" t="s">
        <v>122</v>
      </c>
      <c r="E318" s="126" t="s">
        <v>426</v>
      </c>
      <c r="F318" s="127" t="s">
        <v>427</v>
      </c>
      <c r="G318" s="128" t="s">
        <v>428</v>
      </c>
      <c r="H318" s="129">
        <v>1</v>
      </c>
      <c r="I318" s="130"/>
      <c r="J318" s="130">
        <f>ROUND(I318*H318,2)</f>
        <v>0</v>
      </c>
      <c r="K318" s="127"/>
      <c r="L318" s="29"/>
      <c r="M318" s="131" t="s">
        <v>1</v>
      </c>
      <c r="N318" s="132" t="s">
        <v>37</v>
      </c>
      <c r="O318" s="133">
        <v>0</v>
      </c>
      <c r="P318" s="133">
        <f>O318*H318</f>
        <v>0</v>
      </c>
      <c r="Q318" s="133">
        <v>0</v>
      </c>
      <c r="R318" s="133">
        <f>Q318*H318</f>
        <v>0</v>
      </c>
      <c r="S318" s="133">
        <v>0</v>
      </c>
      <c r="T318" s="134">
        <f>S318*H318</f>
        <v>0</v>
      </c>
      <c r="AR318" s="135" t="s">
        <v>429</v>
      </c>
      <c r="AT318" s="135" t="s">
        <v>122</v>
      </c>
      <c r="AU318" s="135" t="s">
        <v>82</v>
      </c>
      <c r="AY318" s="17" t="s">
        <v>120</v>
      </c>
      <c r="BE318" s="136">
        <f>IF(N318="základní",J318,0)</f>
        <v>0</v>
      </c>
      <c r="BF318" s="136">
        <f>IF(N318="snížená",J318,0)</f>
        <v>0</v>
      </c>
      <c r="BG318" s="136">
        <f>IF(N318="zákl. přenesená",J318,0)</f>
        <v>0</v>
      </c>
      <c r="BH318" s="136">
        <f>IF(N318="sníž. přenesená",J318,0)</f>
        <v>0</v>
      </c>
      <c r="BI318" s="136">
        <f>IF(N318="nulová",J318,0)</f>
        <v>0</v>
      </c>
      <c r="BJ318" s="17" t="s">
        <v>80</v>
      </c>
      <c r="BK318" s="136">
        <f>ROUND(I318*H318,2)</f>
        <v>0</v>
      </c>
      <c r="BL318" s="17" t="s">
        <v>429</v>
      </c>
      <c r="BM318" s="135" t="s">
        <v>430</v>
      </c>
    </row>
    <row r="319" spans="2:65" s="1" customFormat="1" ht="16.5" customHeight="1">
      <c r="B319" s="124"/>
      <c r="C319" s="125" t="s">
        <v>431</v>
      </c>
      <c r="D319" s="125" t="s">
        <v>122</v>
      </c>
      <c r="E319" s="126" t="s">
        <v>432</v>
      </c>
      <c r="F319" s="127" t="s">
        <v>433</v>
      </c>
      <c r="G319" s="128" t="s">
        <v>428</v>
      </c>
      <c r="H319" s="129">
        <v>1</v>
      </c>
      <c r="I319" s="130"/>
      <c r="J319" s="130">
        <f>ROUND(I319*H319,2)</f>
        <v>0</v>
      </c>
      <c r="K319" s="127"/>
      <c r="L319" s="29"/>
      <c r="M319" s="131" t="s">
        <v>1</v>
      </c>
      <c r="N319" s="132" t="s">
        <v>37</v>
      </c>
      <c r="O319" s="133">
        <v>0</v>
      </c>
      <c r="P319" s="133">
        <f>O319*H319</f>
        <v>0</v>
      </c>
      <c r="Q319" s="133">
        <v>0</v>
      </c>
      <c r="R319" s="133">
        <f>Q319*H319</f>
        <v>0</v>
      </c>
      <c r="S319" s="133">
        <v>0</v>
      </c>
      <c r="T319" s="134">
        <f>S319*H319</f>
        <v>0</v>
      </c>
      <c r="AR319" s="135" t="s">
        <v>429</v>
      </c>
      <c r="AT319" s="135" t="s">
        <v>122</v>
      </c>
      <c r="AU319" s="135" t="s">
        <v>82</v>
      </c>
      <c r="AY319" s="17" t="s">
        <v>120</v>
      </c>
      <c r="BE319" s="136">
        <f>IF(N319="základní",J319,0)</f>
        <v>0</v>
      </c>
      <c r="BF319" s="136">
        <f>IF(N319="snížená",J319,0)</f>
        <v>0</v>
      </c>
      <c r="BG319" s="136">
        <f>IF(N319="zákl. přenesená",J319,0)</f>
        <v>0</v>
      </c>
      <c r="BH319" s="136">
        <f>IF(N319="sníž. přenesená",J319,0)</f>
        <v>0</v>
      </c>
      <c r="BI319" s="136">
        <f>IF(N319="nulová",J319,0)</f>
        <v>0</v>
      </c>
      <c r="BJ319" s="17" t="s">
        <v>80</v>
      </c>
      <c r="BK319" s="136">
        <f>ROUND(I319*H319,2)</f>
        <v>0</v>
      </c>
      <c r="BL319" s="17" t="s">
        <v>429</v>
      </c>
      <c r="BM319" s="135" t="s">
        <v>434</v>
      </c>
    </row>
    <row r="320" spans="2:65" s="1" customFormat="1" ht="16.5" customHeight="1">
      <c r="B320" s="124"/>
      <c r="C320" s="125" t="s">
        <v>435</v>
      </c>
      <c r="D320" s="125" t="s">
        <v>122</v>
      </c>
      <c r="E320" s="126" t="s">
        <v>436</v>
      </c>
      <c r="F320" s="127" t="s">
        <v>437</v>
      </c>
      <c r="G320" s="128" t="s">
        <v>428</v>
      </c>
      <c r="H320" s="129">
        <v>1</v>
      </c>
      <c r="I320" s="130"/>
      <c r="J320" s="130">
        <f>ROUND(I320*H320,2)</f>
        <v>0</v>
      </c>
      <c r="K320" s="127"/>
      <c r="L320" s="29"/>
      <c r="M320" s="131" t="s">
        <v>1</v>
      </c>
      <c r="N320" s="132" t="s">
        <v>37</v>
      </c>
      <c r="O320" s="133">
        <v>0</v>
      </c>
      <c r="P320" s="133">
        <f>O320*H320</f>
        <v>0</v>
      </c>
      <c r="Q320" s="133">
        <v>0</v>
      </c>
      <c r="R320" s="133">
        <f>Q320*H320</f>
        <v>0</v>
      </c>
      <c r="S320" s="133">
        <v>0</v>
      </c>
      <c r="T320" s="134">
        <f>S320*H320</f>
        <v>0</v>
      </c>
      <c r="AR320" s="135" t="s">
        <v>429</v>
      </c>
      <c r="AT320" s="135" t="s">
        <v>122</v>
      </c>
      <c r="AU320" s="135" t="s">
        <v>82</v>
      </c>
      <c r="AY320" s="17" t="s">
        <v>120</v>
      </c>
      <c r="BE320" s="136">
        <f>IF(N320="základní",J320,0)</f>
        <v>0</v>
      </c>
      <c r="BF320" s="136">
        <f>IF(N320="snížená",J320,0)</f>
        <v>0</v>
      </c>
      <c r="BG320" s="136">
        <f>IF(N320="zákl. přenesená",J320,0)</f>
        <v>0</v>
      </c>
      <c r="BH320" s="136">
        <f>IF(N320="sníž. přenesená",J320,0)</f>
        <v>0</v>
      </c>
      <c r="BI320" s="136">
        <f>IF(N320="nulová",J320,0)</f>
        <v>0</v>
      </c>
      <c r="BJ320" s="17" t="s">
        <v>80</v>
      </c>
      <c r="BK320" s="136">
        <f>ROUND(I320*H320,2)</f>
        <v>0</v>
      </c>
      <c r="BL320" s="17" t="s">
        <v>429</v>
      </c>
      <c r="BM320" s="135" t="s">
        <v>438</v>
      </c>
    </row>
    <row r="321" spans="2:65" s="1" customFormat="1" ht="16.5" customHeight="1">
      <c r="B321" s="124"/>
      <c r="C321" s="125" t="s">
        <v>439</v>
      </c>
      <c r="D321" s="125" t="s">
        <v>122</v>
      </c>
      <c r="E321" s="126" t="s">
        <v>440</v>
      </c>
      <c r="F321" s="127" t="s">
        <v>441</v>
      </c>
      <c r="G321" s="128" t="s">
        <v>428</v>
      </c>
      <c r="H321" s="129">
        <v>1</v>
      </c>
      <c r="I321" s="130"/>
      <c r="J321" s="130">
        <f>ROUND(I321*H321,2)</f>
        <v>0</v>
      </c>
      <c r="K321" s="127"/>
      <c r="L321" s="29"/>
      <c r="M321" s="131" t="s">
        <v>1</v>
      </c>
      <c r="N321" s="132" t="s">
        <v>37</v>
      </c>
      <c r="O321" s="133">
        <v>0</v>
      </c>
      <c r="P321" s="133">
        <f>O321*H321</f>
        <v>0</v>
      </c>
      <c r="Q321" s="133">
        <v>0</v>
      </c>
      <c r="R321" s="133">
        <f>Q321*H321</f>
        <v>0</v>
      </c>
      <c r="S321" s="133">
        <v>0</v>
      </c>
      <c r="T321" s="134">
        <f>S321*H321</f>
        <v>0</v>
      </c>
      <c r="AR321" s="135" t="s">
        <v>429</v>
      </c>
      <c r="AT321" s="135" t="s">
        <v>122</v>
      </c>
      <c r="AU321" s="135" t="s">
        <v>82</v>
      </c>
      <c r="AY321" s="17" t="s">
        <v>120</v>
      </c>
      <c r="BE321" s="136">
        <f>IF(N321="základní",J321,0)</f>
        <v>0</v>
      </c>
      <c r="BF321" s="136">
        <f>IF(N321="snížená",J321,0)</f>
        <v>0</v>
      </c>
      <c r="BG321" s="136">
        <f>IF(N321="zákl. přenesená",J321,0)</f>
        <v>0</v>
      </c>
      <c r="BH321" s="136">
        <f>IF(N321="sníž. přenesená",J321,0)</f>
        <v>0</v>
      </c>
      <c r="BI321" s="136">
        <f>IF(N321="nulová",J321,0)</f>
        <v>0</v>
      </c>
      <c r="BJ321" s="17" t="s">
        <v>80</v>
      </c>
      <c r="BK321" s="136">
        <f>ROUND(I321*H321,2)</f>
        <v>0</v>
      </c>
      <c r="BL321" s="17" t="s">
        <v>429</v>
      </c>
      <c r="BM321" s="135" t="s">
        <v>442</v>
      </c>
    </row>
    <row r="322" spans="2:65" s="1" customFormat="1" ht="16.5" customHeight="1">
      <c r="B322" s="124"/>
      <c r="C322" s="125" t="s">
        <v>443</v>
      </c>
      <c r="D322" s="125" t="s">
        <v>122</v>
      </c>
      <c r="E322" s="126" t="s">
        <v>444</v>
      </c>
      <c r="F322" s="127" t="s">
        <v>445</v>
      </c>
      <c r="G322" s="128" t="s">
        <v>428</v>
      </c>
      <c r="H322" s="129">
        <v>1</v>
      </c>
      <c r="I322" s="130"/>
      <c r="J322" s="130">
        <f>ROUND(I322*H322,2)</f>
        <v>0</v>
      </c>
      <c r="K322" s="127"/>
      <c r="L322" s="29"/>
      <c r="M322" s="131" t="s">
        <v>1</v>
      </c>
      <c r="N322" s="132" t="s">
        <v>37</v>
      </c>
      <c r="O322" s="133">
        <v>0</v>
      </c>
      <c r="P322" s="133">
        <f>O322*H322</f>
        <v>0</v>
      </c>
      <c r="Q322" s="133">
        <v>0</v>
      </c>
      <c r="R322" s="133">
        <f>Q322*H322</f>
        <v>0</v>
      </c>
      <c r="S322" s="133">
        <v>0</v>
      </c>
      <c r="T322" s="134">
        <f>S322*H322</f>
        <v>0</v>
      </c>
      <c r="AR322" s="135" t="s">
        <v>429</v>
      </c>
      <c r="AT322" s="135" t="s">
        <v>122</v>
      </c>
      <c r="AU322" s="135" t="s">
        <v>82</v>
      </c>
      <c r="AY322" s="17" t="s">
        <v>120</v>
      </c>
      <c r="BE322" s="136">
        <f>IF(N322="základní",J322,0)</f>
        <v>0</v>
      </c>
      <c r="BF322" s="136">
        <f>IF(N322="snížená",J322,0)</f>
        <v>0</v>
      </c>
      <c r="BG322" s="136">
        <f>IF(N322="zákl. přenesená",J322,0)</f>
        <v>0</v>
      </c>
      <c r="BH322" s="136">
        <f>IF(N322="sníž. přenesená",J322,0)</f>
        <v>0</v>
      </c>
      <c r="BI322" s="136">
        <f>IF(N322="nulová",J322,0)</f>
        <v>0</v>
      </c>
      <c r="BJ322" s="17" t="s">
        <v>80</v>
      </c>
      <c r="BK322" s="136">
        <f>ROUND(I322*H322,2)</f>
        <v>0</v>
      </c>
      <c r="BL322" s="17" t="s">
        <v>429</v>
      </c>
      <c r="BM322" s="135" t="s">
        <v>446</v>
      </c>
    </row>
    <row r="323" spans="2:63" s="11" customFormat="1" ht="22.95" customHeight="1">
      <c r="B323" s="113"/>
      <c r="D323" s="114" t="s">
        <v>71</v>
      </c>
      <c r="E323" s="122" t="s">
        <v>447</v>
      </c>
      <c r="F323" s="122" t="s">
        <v>448</v>
      </c>
      <c r="J323" s="123">
        <f>BK323</f>
        <v>0</v>
      </c>
      <c r="L323" s="113"/>
      <c r="M323" s="117"/>
      <c r="P323" s="118">
        <f>SUM(P324:P325)</f>
        <v>0</v>
      </c>
      <c r="R323" s="118">
        <f>SUM(R324:R325)</f>
        <v>0</v>
      </c>
      <c r="T323" s="119">
        <f>SUM(T324:T325)</f>
        <v>0</v>
      </c>
      <c r="AR323" s="114" t="s">
        <v>147</v>
      </c>
      <c r="AT323" s="120" t="s">
        <v>71</v>
      </c>
      <c r="AU323" s="120" t="s">
        <v>80</v>
      </c>
      <c r="AY323" s="114" t="s">
        <v>120</v>
      </c>
      <c r="BK323" s="121">
        <f>SUM(BK324:BK325)</f>
        <v>0</v>
      </c>
    </row>
    <row r="324" spans="2:65" s="1" customFormat="1" ht="16.5" customHeight="1">
      <c r="B324" s="124"/>
      <c r="C324" s="125" t="s">
        <v>449</v>
      </c>
      <c r="D324" s="125" t="s">
        <v>122</v>
      </c>
      <c r="E324" s="126" t="s">
        <v>450</v>
      </c>
      <c r="F324" s="127" t="s">
        <v>448</v>
      </c>
      <c r="G324" s="128" t="s">
        <v>428</v>
      </c>
      <c r="H324" s="129">
        <v>1</v>
      </c>
      <c r="I324" s="130"/>
      <c r="J324" s="130">
        <f>ROUND(I324*H324,2)</f>
        <v>0</v>
      </c>
      <c r="K324" s="127"/>
      <c r="L324" s="29"/>
      <c r="M324" s="131" t="s">
        <v>1</v>
      </c>
      <c r="N324" s="132" t="s">
        <v>37</v>
      </c>
      <c r="O324" s="133">
        <v>0</v>
      </c>
      <c r="P324" s="133">
        <f>O324*H324</f>
        <v>0</v>
      </c>
      <c r="Q324" s="133">
        <v>0</v>
      </c>
      <c r="R324" s="133">
        <f>Q324*H324</f>
        <v>0</v>
      </c>
      <c r="S324" s="133">
        <v>0</v>
      </c>
      <c r="T324" s="134">
        <f>S324*H324</f>
        <v>0</v>
      </c>
      <c r="AR324" s="135" t="s">
        <v>429</v>
      </c>
      <c r="AT324" s="135" t="s">
        <v>122</v>
      </c>
      <c r="AU324" s="135" t="s">
        <v>82</v>
      </c>
      <c r="AY324" s="17" t="s">
        <v>120</v>
      </c>
      <c r="BE324" s="136">
        <f>IF(N324="základní",J324,0)</f>
        <v>0</v>
      </c>
      <c r="BF324" s="136">
        <f>IF(N324="snížená",J324,0)</f>
        <v>0</v>
      </c>
      <c r="BG324" s="136">
        <f>IF(N324="zákl. přenesená",J324,0)</f>
        <v>0</v>
      </c>
      <c r="BH324" s="136">
        <f>IF(N324="sníž. přenesená",J324,0)</f>
        <v>0</v>
      </c>
      <c r="BI324" s="136">
        <f>IF(N324="nulová",J324,0)</f>
        <v>0</v>
      </c>
      <c r="BJ324" s="17" t="s">
        <v>80</v>
      </c>
      <c r="BK324" s="136">
        <f>ROUND(I324*H324,2)</f>
        <v>0</v>
      </c>
      <c r="BL324" s="17" t="s">
        <v>429</v>
      </c>
      <c r="BM324" s="135" t="s">
        <v>451</v>
      </c>
    </row>
    <row r="325" spans="2:65" s="1" customFormat="1" ht="16.5" customHeight="1">
      <c r="B325" s="124"/>
      <c r="C325" s="125" t="s">
        <v>452</v>
      </c>
      <c r="D325" s="125" t="s">
        <v>122</v>
      </c>
      <c r="E325" s="126" t="s">
        <v>453</v>
      </c>
      <c r="F325" s="127" t="s">
        <v>454</v>
      </c>
      <c r="G325" s="128" t="s">
        <v>428</v>
      </c>
      <c r="H325" s="129">
        <v>1</v>
      </c>
      <c r="I325" s="130"/>
      <c r="J325" s="130">
        <f>ROUND(I325*H325,2)</f>
        <v>0</v>
      </c>
      <c r="K325" s="127"/>
      <c r="L325" s="29"/>
      <c r="M325" s="131" t="s">
        <v>1</v>
      </c>
      <c r="N325" s="132" t="s">
        <v>37</v>
      </c>
      <c r="O325" s="133">
        <v>0</v>
      </c>
      <c r="P325" s="133">
        <f>O325*H325</f>
        <v>0</v>
      </c>
      <c r="Q325" s="133">
        <v>0</v>
      </c>
      <c r="R325" s="133">
        <f>Q325*H325</f>
        <v>0</v>
      </c>
      <c r="S325" s="133">
        <v>0</v>
      </c>
      <c r="T325" s="134">
        <f>S325*H325</f>
        <v>0</v>
      </c>
      <c r="AR325" s="135" t="s">
        <v>429</v>
      </c>
      <c r="AT325" s="135" t="s">
        <v>122</v>
      </c>
      <c r="AU325" s="135" t="s">
        <v>82</v>
      </c>
      <c r="AY325" s="17" t="s">
        <v>120</v>
      </c>
      <c r="BE325" s="136">
        <f>IF(N325="základní",J325,0)</f>
        <v>0</v>
      </c>
      <c r="BF325" s="136">
        <f>IF(N325="snížená",J325,0)</f>
        <v>0</v>
      </c>
      <c r="BG325" s="136">
        <f>IF(N325="zákl. přenesená",J325,0)</f>
        <v>0</v>
      </c>
      <c r="BH325" s="136">
        <f>IF(N325="sníž. přenesená",J325,0)</f>
        <v>0</v>
      </c>
      <c r="BI325" s="136">
        <f>IF(N325="nulová",J325,0)</f>
        <v>0</v>
      </c>
      <c r="BJ325" s="17" t="s">
        <v>80</v>
      </c>
      <c r="BK325" s="136">
        <f>ROUND(I325*H325,2)</f>
        <v>0</v>
      </c>
      <c r="BL325" s="17" t="s">
        <v>429</v>
      </c>
      <c r="BM325" s="135" t="s">
        <v>455</v>
      </c>
    </row>
    <row r="326" spans="2:63" s="11" customFormat="1" ht="22.95" customHeight="1">
      <c r="B326" s="113"/>
      <c r="D326" s="114" t="s">
        <v>71</v>
      </c>
      <c r="E326" s="122" t="s">
        <v>456</v>
      </c>
      <c r="F326" s="122" t="s">
        <v>457</v>
      </c>
      <c r="J326" s="123">
        <f>BK326</f>
        <v>0</v>
      </c>
      <c r="L326" s="113"/>
      <c r="M326" s="117"/>
      <c r="P326" s="118">
        <f>SUM(P327:P328)</f>
        <v>0</v>
      </c>
      <c r="R326" s="118">
        <f>SUM(R327:R328)</f>
        <v>0</v>
      </c>
      <c r="T326" s="119">
        <f>SUM(T327:T328)</f>
        <v>0</v>
      </c>
      <c r="AR326" s="114" t="s">
        <v>147</v>
      </c>
      <c r="AT326" s="120" t="s">
        <v>71</v>
      </c>
      <c r="AU326" s="120" t="s">
        <v>80</v>
      </c>
      <c r="AY326" s="114" t="s">
        <v>120</v>
      </c>
      <c r="BK326" s="121">
        <f>SUM(BK327:BK328)</f>
        <v>0</v>
      </c>
    </row>
    <row r="327" spans="2:65" s="1" customFormat="1" ht="16.5" customHeight="1">
      <c r="B327" s="124"/>
      <c r="C327" s="125" t="s">
        <v>458</v>
      </c>
      <c r="D327" s="125" t="s">
        <v>122</v>
      </c>
      <c r="E327" s="126" t="s">
        <v>459</v>
      </c>
      <c r="F327" s="127" t="s">
        <v>460</v>
      </c>
      <c r="G327" s="128" t="s">
        <v>428</v>
      </c>
      <c r="H327" s="129">
        <v>1</v>
      </c>
      <c r="I327" s="130"/>
      <c r="J327" s="130">
        <f>ROUND(I327*H327,2)</f>
        <v>0</v>
      </c>
      <c r="K327" s="127"/>
      <c r="L327" s="29"/>
      <c r="M327" s="131" t="s">
        <v>1</v>
      </c>
      <c r="N327" s="132" t="s">
        <v>37</v>
      </c>
      <c r="O327" s="133">
        <v>0</v>
      </c>
      <c r="P327" s="133">
        <f>O327*H327</f>
        <v>0</v>
      </c>
      <c r="Q327" s="133">
        <v>0</v>
      </c>
      <c r="R327" s="133">
        <f>Q327*H327</f>
        <v>0</v>
      </c>
      <c r="S327" s="133">
        <v>0</v>
      </c>
      <c r="T327" s="134">
        <f>S327*H327</f>
        <v>0</v>
      </c>
      <c r="AR327" s="135" t="s">
        <v>429</v>
      </c>
      <c r="AT327" s="135" t="s">
        <v>122</v>
      </c>
      <c r="AU327" s="135" t="s">
        <v>82</v>
      </c>
      <c r="AY327" s="17" t="s">
        <v>120</v>
      </c>
      <c r="BE327" s="136">
        <f>IF(N327="základní",J327,0)</f>
        <v>0</v>
      </c>
      <c r="BF327" s="136">
        <f>IF(N327="snížená",J327,0)</f>
        <v>0</v>
      </c>
      <c r="BG327" s="136">
        <f>IF(N327="zákl. přenesená",J327,0)</f>
        <v>0</v>
      </c>
      <c r="BH327" s="136">
        <f>IF(N327="sníž. přenesená",J327,0)</f>
        <v>0</v>
      </c>
      <c r="BI327" s="136">
        <f>IF(N327="nulová",J327,0)</f>
        <v>0</v>
      </c>
      <c r="BJ327" s="17" t="s">
        <v>80</v>
      </c>
      <c r="BK327" s="136">
        <f>ROUND(I327*H327,2)</f>
        <v>0</v>
      </c>
      <c r="BL327" s="17" t="s">
        <v>429</v>
      </c>
      <c r="BM327" s="135" t="s">
        <v>461</v>
      </c>
    </row>
    <row r="328" spans="2:65" s="1" customFormat="1" ht="16.5" customHeight="1">
      <c r="B328" s="124"/>
      <c r="C328" s="125" t="s">
        <v>462</v>
      </c>
      <c r="D328" s="125" t="s">
        <v>122</v>
      </c>
      <c r="E328" s="126" t="s">
        <v>463</v>
      </c>
      <c r="F328" s="127" t="s">
        <v>464</v>
      </c>
      <c r="G328" s="128" t="s">
        <v>428</v>
      </c>
      <c r="H328" s="129">
        <v>1</v>
      </c>
      <c r="I328" s="130"/>
      <c r="J328" s="130">
        <f>ROUND(I328*H328,2)</f>
        <v>0</v>
      </c>
      <c r="K328" s="127"/>
      <c r="L328" s="29"/>
      <c r="M328" s="131" t="s">
        <v>1</v>
      </c>
      <c r="N328" s="132" t="s">
        <v>37</v>
      </c>
      <c r="O328" s="133">
        <v>0</v>
      </c>
      <c r="P328" s="133">
        <f>O328*H328</f>
        <v>0</v>
      </c>
      <c r="Q328" s="133">
        <v>0</v>
      </c>
      <c r="R328" s="133">
        <f>Q328*H328</f>
        <v>0</v>
      </c>
      <c r="S328" s="133">
        <v>0</v>
      </c>
      <c r="T328" s="134">
        <f>S328*H328</f>
        <v>0</v>
      </c>
      <c r="AR328" s="135" t="s">
        <v>429</v>
      </c>
      <c r="AT328" s="135" t="s">
        <v>122</v>
      </c>
      <c r="AU328" s="135" t="s">
        <v>82</v>
      </c>
      <c r="AY328" s="17" t="s">
        <v>120</v>
      </c>
      <c r="BE328" s="136">
        <f>IF(N328="základní",J328,0)</f>
        <v>0</v>
      </c>
      <c r="BF328" s="136">
        <f>IF(N328="snížená",J328,0)</f>
        <v>0</v>
      </c>
      <c r="BG328" s="136">
        <f>IF(N328="zákl. přenesená",J328,0)</f>
        <v>0</v>
      </c>
      <c r="BH328" s="136">
        <f>IF(N328="sníž. přenesená",J328,0)</f>
        <v>0</v>
      </c>
      <c r="BI328" s="136">
        <f>IF(N328="nulová",J328,0)</f>
        <v>0</v>
      </c>
      <c r="BJ328" s="17" t="s">
        <v>80</v>
      </c>
      <c r="BK328" s="136">
        <f>ROUND(I328*H328,2)</f>
        <v>0</v>
      </c>
      <c r="BL328" s="17" t="s">
        <v>429</v>
      </c>
      <c r="BM328" s="135" t="s">
        <v>465</v>
      </c>
    </row>
    <row r="329" spans="2:63" s="11" customFormat="1" ht="22.95" customHeight="1">
      <c r="B329" s="113"/>
      <c r="D329" s="114" t="s">
        <v>71</v>
      </c>
      <c r="E329" s="122" t="s">
        <v>466</v>
      </c>
      <c r="F329" s="122" t="s">
        <v>467</v>
      </c>
      <c r="J329" s="123">
        <f>BK329</f>
        <v>0</v>
      </c>
      <c r="L329" s="113"/>
      <c r="M329" s="117"/>
      <c r="P329" s="118">
        <f>P330</f>
        <v>0</v>
      </c>
      <c r="R329" s="118">
        <f>R330</f>
        <v>0</v>
      </c>
      <c r="T329" s="119">
        <f>T330</f>
        <v>0</v>
      </c>
      <c r="AR329" s="114" t="s">
        <v>147</v>
      </c>
      <c r="AT329" s="120" t="s">
        <v>71</v>
      </c>
      <c r="AU329" s="120" t="s">
        <v>80</v>
      </c>
      <c r="AY329" s="114" t="s">
        <v>120</v>
      </c>
      <c r="BK329" s="121">
        <f>BK330</f>
        <v>0</v>
      </c>
    </row>
    <row r="330" spans="2:65" s="1" customFormat="1" ht="16.5" customHeight="1">
      <c r="B330" s="124"/>
      <c r="C330" s="125" t="s">
        <v>468</v>
      </c>
      <c r="D330" s="125" t="s">
        <v>122</v>
      </c>
      <c r="E330" s="126" t="s">
        <v>469</v>
      </c>
      <c r="F330" s="127" t="s">
        <v>470</v>
      </c>
      <c r="G330" s="128" t="s">
        <v>428</v>
      </c>
      <c r="H330" s="129">
        <v>1</v>
      </c>
      <c r="I330" s="130"/>
      <c r="J330" s="130">
        <f>ROUND(I330*H330,2)</f>
        <v>0</v>
      </c>
      <c r="K330" s="127"/>
      <c r="L330" s="29"/>
      <c r="M330" s="170" t="s">
        <v>1</v>
      </c>
      <c r="N330" s="171" t="s">
        <v>37</v>
      </c>
      <c r="O330" s="172">
        <v>0</v>
      </c>
      <c r="P330" s="172">
        <f>O330*H330</f>
        <v>0</v>
      </c>
      <c r="Q330" s="172">
        <v>0</v>
      </c>
      <c r="R330" s="172">
        <f>Q330*H330</f>
        <v>0</v>
      </c>
      <c r="S330" s="172">
        <v>0</v>
      </c>
      <c r="T330" s="173">
        <f>S330*H330</f>
        <v>0</v>
      </c>
      <c r="AR330" s="135" t="s">
        <v>429</v>
      </c>
      <c r="AT330" s="135" t="s">
        <v>122</v>
      </c>
      <c r="AU330" s="135" t="s">
        <v>82</v>
      </c>
      <c r="AY330" s="17" t="s">
        <v>120</v>
      </c>
      <c r="BE330" s="136">
        <f>IF(N330="základní",J330,0)</f>
        <v>0</v>
      </c>
      <c r="BF330" s="136">
        <f>IF(N330="snížená",J330,0)</f>
        <v>0</v>
      </c>
      <c r="BG330" s="136">
        <f>IF(N330="zákl. přenesená",J330,0)</f>
        <v>0</v>
      </c>
      <c r="BH330" s="136">
        <f>IF(N330="sníž. přenesená",J330,0)</f>
        <v>0</v>
      </c>
      <c r="BI330" s="136">
        <f>IF(N330="nulová",J330,0)</f>
        <v>0</v>
      </c>
      <c r="BJ330" s="17" t="s">
        <v>80</v>
      </c>
      <c r="BK330" s="136">
        <f>ROUND(I330*H330,2)</f>
        <v>0</v>
      </c>
      <c r="BL330" s="17" t="s">
        <v>429</v>
      </c>
      <c r="BM330" s="135" t="s">
        <v>471</v>
      </c>
    </row>
    <row r="331" spans="2:12" s="1" customFormat="1" ht="6.9" customHeight="1">
      <c r="B331" s="41"/>
      <c r="C331" s="42"/>
      <c r="D331" s="42"/>
      <c r="E331" s="42"/>
      <c r="F331" s="42"/>
      <c r="G331" s="42"/>
      <c r="H331" s="42"/>
      <c r="I331" s="42"/>
      <c r="J331" s="42"/>
      <c r="K331" s="42"/>
      <c r="L331" s="29"/>
    </row>
  </sheetData>
  <autoFilter ref="C129:K330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PCDOLEJSOVA2020\dolejsova</dc:creator>
  <cp:keywords/>
  <dc:description/>
  <cp:lastModifiedBy>Marek Trončinský</cp:lastModifiedBy>
  <dcterms:created xsi:type="dcterms:W3CDTF">2021-06-14T09:58:07Z</dcterms:created>
  <dcterms:modified xsi:type="dcterms:W3CDTF">2022-10-20T06:09:51Z</dcterms:modified>
  <cp:category/>
  <cp:version/>
  <cp:contentType/>
  <cp:contentStatus/>
</cp:coreProperties>
</file>