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4"/>
  </bookViews>
  <sheets>
    <sheet name="Rekapitulace stavby" sheetId="1" r:id="rId1"/>
    <sheet name="inveko6a - SO 1 Vrátnice" sheetId="2" r:id="rId2"/>
    <sheet name="inveko6b - SO2 Dispečink" sheetId="3" r:id="rId3"/>
    <sheet name="inveko6c - SO 3 Hlavní ob..." sheetId="4" r:id="rId4"/>
    <sheet name="inveko6d - SO 4 Společens..." sheetId="5" r:id="rId5"/>
    <sheet name="inveko6e - Elektro a hrom..." sheetId="6" r:id="rId6"/>
  </sheets>
  <definedNames>
    <definedName name="_xlnm.Print_Titles" localSheetId="1">'inveko6a - SO 1 Vrátnice'!$125:$125</definedName>
    <definedName name="_xlnm.Print_Titles" localSheetId="2">'inveko6b - SO2 Dispečink'!$123:$123</definedName>
    <definedName name="_xlnm.Print_Titles" localSheetId="3">'inveko6c - SO 3 Hlavní ob...'!$130:$130</definedName>
    <definedName name="_xlnm.Print_Titles" localSheetId="4">'inveko6d - SO 4 Společens...'!$121:$121</definedName>
    <definedName name="_xlnm.Print_Titles" localSheetId="5">'inveko6e - Elektro a hrom...'!$110:$110</definedName>
    <definedName name="_xlnm.Print_Titles" localSheetId="0">'Rekapitulace stavby'!$85:$85</definedName>
    <definedName name="_xlnm.Print_Area" localSheetId="1">'inveko6a - SO 1 Vrátnice'!$C$4:$Q$70,'inveko6a - SO 1 Vrátnice'!$C$76:$Q$109,'inveko6a - SO 1 Vrátnice'!$C$115:$Q$236</definedName>
    <definedName name="_xlnm.Print_Area" localSheetId="2">'inveko6b - SO2 Dispečink'!$C$4:$Q$70,'inveko6b - SO2 Dispečink'!$C$76:$Q$107,'inveko6b - SO2 Dispečink'!$C$113:$Q$233</definedName>
    <definedName name="_xlnm.Print_Area" localSheetId="3">'inveko6c - SO 3 Hlavní ob...'!$C$4:$Q$70,'inveko6c - SO 3 Hlavní ob...'!$C$76:$Q$114,'inveko6c - SO 3 Hlavní ob...'!$C$120:$Q$290</definedName>
    <definedName name="_xlnm.Print_Area" localSheetId="4">'inveko6d - SO 4 Společens...'!$C$4:$Q$70,'inveko6d - SO 4 Společens...'!$C$76:$Q$105,'inveko6d - SO 4 Společens...'!$C$111:$Q$212</definedName>
    <definedName name="_xlnm.Print_Area" localSheetId="5">'inveko6e - Elektro a hrom...'!$C$4:$Q$70,'inveko6e - Elektro a hrom...'!$C$76:$Q$94,'inveko6e - Elektro a hrom...'!$C$100:$Q$115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<sst xmlns="http://schemas.openxmlformats.org/spreadsheetml/2006/main" count="5380" uniqueCount="630">
  <si>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</si>
  <si>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</si>
  <si>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</si>
  <si>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</si>
  <si>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</si>
  <si>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</si>
  <si>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</si>
  <si>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</si>
  <si>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</si>
  <si>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</si>
  <si>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</si>
  <si>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</si>
  <si>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</si>
  <si>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jnveko6</t>
  </si>
  <si>
    <t>Stavba:</t>
  </si>
  <si>
    <t>Snížení energetické náročnosti budov DPmÚL</t>
  </si>
  <si>
    <t>0,1</t>
  </si>
  <si>
    <t>JKSO:</t>
  </si>
  <si>
    <t>CC-CZ:</t>
  </si>
  <si>
    <t>1</t>
  </si>
  <si>
    <t>Místo:</t>
  </si>
  <si>
    <t>Předlice</t>
  </si>
  <si>
    <t>Datum:</t>
  </si>
  <si>
    <t>15.12.2015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</si>
  <si>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</si>
  <si>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</si>
  <si>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</si>
  <si>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</si>
  <si>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</si>
  <si>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</si>
  <si>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</si>
  <si>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</si>
  <si>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INVEKO 4U s.r.o.Litoměřice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</si>
  <si>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</si>
  <si>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</si>
  <si>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</si>
  <si>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</si>
  <si>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</si>
  <si>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</si>
  <si>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</si>
  <si>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</si>
  <si>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</si>
  <si>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</si>
  <si>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</si>
  <si>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</si>
  <si>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</si>
  <si>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</si>
  <si>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</si>
  <si>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</si>
  <si>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</si>
  <si>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</si>
  <si>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</si>
  <si>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</si>
  <si>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</si>
  <si>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</si>
  <si>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</si>
  <si>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</si>
  <si>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</si>
  <si>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</si>
  <si>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</si>
  <si>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</si>
  <si>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</si>
  <si>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</si>
  <si>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</si>
  <si>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</si>
  <si>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</si>
  <si>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</si>
  <si>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</si>
  <si>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</si>
  <si>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</si>
  <si>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</si>
  <si>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</si>
  <si>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</si>
  <si>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</si>
  <si>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</si>
  <si>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</si>
  <si>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</si>
  <si>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{1C099008-AA08-4225-AB34-8E31CE1E2017}</t>
  </si>
  <si>
    <t>{00000000-0000-0000-0000-000000000000}</t>
  </si>
  <si>
    <t>inveko6a</t>
  </si>
  <si>
    <t>SO 1 Vrátnice</t>
  </si>
  <si>
    <t>{77963944-AA52-487B-9863-9361A8FB5CC9}</t>
  </si>
  <si>
    <t>inveko6b</t>
  </si>
  <si>
    <t>SO2 Dispečink</t>
  </si>
  <si>
    <t>{FE7EC7B9-1541-4C06-9146-B40EFEB4E490}</t>
  </si>
  <si>
    <t>inveko6c</t>
  </si>
  <si>
    <t>SO 3 Hlavní objekt</t>
  </si>
  <si>
    <t>{1CE417E5-16D9-4C24-B73C-70E853C8F65B}</t>
  </si>
  <si>
    <t>inveko6d</t>
  </si>
  <si>
    <t>SO 4 Společenský sál</t>
  </si>
  <si>
    <t>{691F378B-CFDE-43EE-B495-6E01EF5B0964}</t>
  </si>
  <si>
    <t>inveko6e</t>
  </si>
  <si>
    <t>Elektro a hromosvody</t>
  </si>
  <si>
    <t>{4E91D366-D0AF-4BAC-87ED-51BBAA50202C}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</si>
  <si>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</si>
  <si>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</si>
  <si>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</si>
  <si>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</si>
  <si>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</si>
  <si>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</si>
  <si>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</si>
  <si>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</si>
  <si>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inveko6a - SO 1 Vrátnice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</si>
  <si>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</si>
  <si>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</si>
  <si>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</si>
  <si>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</si>
  <si>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</si>
  <si>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</si>
  <si>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</si>
  <si>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</si>
  <si>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</si>
  <si>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</si>
  <si>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</si>
  <si>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</si>
  <si>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</si>
  <si>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</si>
  <si>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</si>
  <si>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</si>
  <si>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</si>
  <si>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733 - Ústřední vytápění - potrubí</t>
  </si>
  <si>
    <t xml:space="preserve">    751 - Vzduchotechnika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</si>
  <si>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</si>
  <si>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</si>
  <si>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</si>
  <si>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</si>
  <si>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</si>
  <si>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</si>
  <si>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</si>
  <si>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</si>
  <si>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</si>
  <si>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</si>
  <si>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</si>
  <si>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</si>
  <si>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</si>
  <si>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</si>
  <si>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</si>
  <si>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</si>
  <si>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</si>
  <si>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</si>
  <si>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</si>
  <si>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</si>
  <si>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</si>
  <si>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</si>
  <si>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81</t>
  </si>
  <si>
    <t>K</t>
  </si>
  <si>
    <t>311272323</t>
  </si>
  <si>
    <t>Zdivo nosné tl 300 mm z pórobetonových přesných hladkých tvárnic hmotnosti 500 kg/m3</t>
  </si>
  <si>
    <t>m3</t>
  </si>
  <si>
    <t>4</t>
  </si>
  <si>
    <t>(24,45+24,45+11,55+11,55)*0,3*0,25</t>
  </si>
  <si>
    <t>VV</t>
  </si>
  <si>
    <t>49</t>
  </si>
  <si>
    <t>619995001</t>
  </si>
  <si>
    <t>Začištění omítek kolem oken, dveří, podlah nebo obkladů</t>
  </si>
  <si>
    <t>m</t>
  </si>
  <si>
    <t>622131121</t>
  </si>
  <si>
    <t>Penetrace akrylát-silikon vnějších stěn nanášená ručně</t>
  </si>
  <si>
    <t>m2</t>
  </si>
  <si>
    <t>176,916+53,604</t>
  </si>
  <si>
    <t>3</t>
  </si>
  <si>
    <t>622143001</t>
  </si>
  <si>
    <t>Montáž omítkových plastových nebo pozinkovaných soklových profilů</t>
  </si>
  <si>
    <t>M</t>
  </si>
  <si>
    <t>553430100</t>
  </si>
  <si>
    <t>8</t>
  </si>
  <si>
    <t>5</t>
  </si>
  <si>
    <t>622143003</t>
  </si>
  <si>
    <t>Montáž omítkových plastových nebo pozinkovaných rohových profilů s tkaninou</t>
  </si>
  <si>
    <t>6</t>
  </si>
  <si>
    <t>590514800</t>
  </si>
  <si>
    <t>lišta rohová Al 10/10 cm s tkaninou bal. 2,5 m</t>
  </si>
  <si>
    <t>7</t>
  </si>
  <si>
    <t>622143004</t>
  </si>
  <si>
    <t>Montáž omítkových samolepících začišťovacích profilů (APU lišt)</t>
  </si>
  <si>
    <t>590514760</t>
  </si>
  <si>
    <t>profil okenní s tkaninou APU lišta 9 mm</t>
  </si>
  <si>
    <t>9</t>
  </si>
  <si>
    <t>622211031</t>
  </si>
  <si>
    <t>Montáž zateplení vnějších stěn z polystyrénových desek tl do 160 mm</t>
  </si>
  <si>
    <t>(24,77+24,77+12,45+12,45)*3,375</t>
  </si>
  <si>
    <t>-(1,2*1,5)*19-(1,2*1,6)*13-(1,2*0,9)*4-(1,8*2,9)-(0,97*2,7)</t>
  </si>
  <si>
    <t>Součet</t>
  </si>
  <si>
    <t>283759520</t>
  </si>
  <si>
    <t>deska fasádní polystyrénová EPS 70 F 1000 x 500 x 160 mm</t>
  </si>
  <si>
    <t>11</t>
  </si>
  <si>
    <t>622212051</t>
  </si>
  <si>
    <t>Montáž zateplení vnějšího ostění hl. špalety do 400 mm z polystyrénových desek tl do 40 mm</t>
  </si>
  <si>
    <t>(1,2+1,2+1,5+1,5)*19+(1,2+1,2+1,6+1,6)*13+(1,2+1,2+0,9+0,9)*4</t>
  </si>
  <si>
    <t>(1,8+2,9+2,9)+(0,97+2,7+2,7)</t>
  </si>
  <si>
    <t>12</t>
  </si>
  <si>
    <t>283759310</t>
  </si>
  <si>
    <t>deska fasádní polystyrénová EPS 70 F 1000 x 500 x 30 mm</t>
  </si>
  <si>
    <t>13</t>
  </si>
  <si>
    <t>622321121</t>
  </si>
  <si>
    <t>Vápenocementová omítka hladká jednovrstvá vnějších stěn nanášená ručně</t>
  </si>
  <si>
    <t>(24,45+24,45+11,55+11,55)*0,25*2</t>
  </si>
  <si>
    <t>69</t>
  </si>
  <si>
    <t>622511111</t>
  </si>
  <si>
    <t>Tenkovrstvá akrylátová mozaiková střednězrnná omítka včetně penetrace vnějších stěn</t>
  </si>
  <si>
    <t>(24,45+24,45+12,45+12,45)*0,5</t>
  </si>
  <si>
    <t>14</t>
  </si>
  <si>
    <t>622531011</t>
  </si>
  <si>
    <t>Tenkovrstvá silikonová zrnitá omítka tl. 1,5 mm včetně penetrace vnějších stěn</t>
  </si>
  <si>
    <t>230,52-36,9</t>
  </si>
  <si>
    <t>629991011</t>
  </si>
  <si>
    <t>Zakrytí výplní otvorů a svislých ploch fólií přilepenou lepící páskou</t>
  </si>
  <si>
    <t>16</t>
  </si>
  <si>
    <t>629995101</t>
  </si>
  <si>
    <t>Očištění vnějších ploch tlakovou vodou</t>
  </si>
  <si>
    <t>17</t>
  </si>
  <si>
    <t>941111111</t>
  </si>
  <si>
    <t>Montáž lešení řadového trubkového lehkého s podlahami zatížení do 200 kg/m2 š do 0,9 m v do 10 m</t>
  </si>
  <si>
    <t>(27+27+14+14)*3</t>
  </si>
  <si>
    <t>18</t>
  </si>
  <si>
    <t>941111211</t>
  </si>
  <si>
    <t>Příplatek k lešení řadovému trubkovému lehkému s podlahami š 0,9 m v 10 m za první a ZKD den použití</t>
  </si>
  <si>
    <t>246*45</t>
  </si>
  <si>
    <t>19</t>
  </si>
  <si>
    <t>941111811</t>
  </si>
  <si>
    <t>Demontáž lešení řadového trubkového lehkého s podlahami zatížení do 200 kg/m2 š do 0,9 m v do 10 m</t>
  </si>
  <si>
    <t>20</t>
  </si>
  <si>
    <t>968062355</t>
  </si>
  <si>
    <t>Vybourání dřevěných rámů oken dvojitých včetně křídel pl do 2 m2</t>
  </si>
  <si>
    <t>(1,2*1,5)*19+(1,2*1,6)*13+(1,2*0,9)*4</t>
  </si>
  <si>
    <t>968072456</t>
  </si>
  <si>
    <t>Vybourání kovových dveřních zárubní pl přes 2 m2</t>
  </si>
  <si>
    <t>(1,8*2,7)+(0,97*2,7)</t>
  </si>
  <si>
    <t>58</t>
  </si>
  <si>
    <t>968072875</t>
  </si>
  <si>
    <t>Vybourání mříží pl do 2 m2</t>
  </si>
  <si>
    <t>68</t>
  </si>
  <si>
    <t>978059641</t>
  </si>
  <si>
    <t>Odsekání a odebrání obkladů stěn z vnějších obkládaček plochy přes 1 m2</t>
  </si>
  <si>
    <t>50</t>
  </si>
  <si>
    <t>997013211</t>
  </si>
  <si>
    <t>Vnitrostaveništní doprava suti a vybouraných hmot pro budovy v do 6 m ručně</t>
  </si>
  <si>
    <t>t</t>
  </si>
  <si>
    <t>51</t>
  </si>
  <si>
    <t>997013501</t>
  </si>
  <si>
    <t>Odvoz suti na skládku a vybouraných hmot nebo meziskládku do 1 km se složením</t>
  </si>
  <si>
    <t>52</t>
  </si>
  <si>
    <t>997013509</t>
  </si>
  <si>
    <t>Příplatek k odvozu suti a vybouraných hmot na skládku ZKD 1 km přes 1 km</t>
  </si>
  <si>
    <t>8,37*10</t>
  </si>
  <si>
    <t>53</t>
  </si>
  <si>
    <t>997013831</t>
  </si>
  <si>
    <t>Poplatek za uložení stavebního směsného odpadu na skládce (skládkovné)</t>
  </si>
  <si>
    <t>22</t>
  </si>
  <si>
    <t>998018001</t>
  </si>
  <si>
    <t>Přesun hmot ruční pro budovy v do 6 m</t>
  </si>
  <si>
    <t>55</t>
  </si>
  <si>
    <t>712361703</t>
  </si>
  <si>
    <t>Provedení povlakové krytiny střech do 10° fólií přilepenou v plné ploše</t>
  </si>
  <si>
    <t>23,95*11,95</t>
  </si>
  <si>
    <t>56</t>
  </si>
  <si>
    <t>283220020</t>
  </si>
  <si>
    <t>32</t>
  </si>
  <si>
    <t>25</t>
  </si>
  <si>
    <t>998712201</t>
  </si>
  <si>
    <t>Přesun hmot procentní pro krytiny povlakové v objektech v do 6 m</t>
  </si>
  <si>
    <t>%</t>
  </si>
  <si>
    <t>26</t>
  </si>
  <si>
    <t>713141131</t>
  </si>
  <si>
    <t>Montáž izolace tepelné střech plochých lepené za studena 1 vrstva rohoží, pásů, dílců, desek</t>
  </si>
  <si>
    <t>28</t>
  </si>
  <si>
    <t>283723090</t>
  </si>
  <si>
    <t>deska z pěnového polystyrenu bílá EPS 100 S 1000 x 1000 x 100 mm</t>
  </si>
  <si>
    <t>54</t>
  </si>
  <si>
    <t>283723080</t>
  </si>
  <si>
    <t>deska z pěnového polystyrenu bílá EPS 100 S 1000 x 1000 x 80 mm</t>
  </si>
  <si>
    <t>29</t>
  </si>
  <si>
    <t>998713201</t>
  </si>
  <si>
    <t>Přesun hmot procentní pro izolace tepelné v objektech v do 6 m</t>
  </si>
  <si>
    <t>67</t>
  </si>
  <si>
    <t>721171915</t>
  </si>
  <si>
    <t>kus</t>
  </si>
  <si>
    <t>66</t>
  </si>
  <si>
    <t>721210822</t>
  </si>
  <si>
    <t>70</t>
  </si>
  <si>
    <t>733221203</t>
  </si>
  <si>
    <t>Potrubí měděné měkké spojované tvrdým pájením D 18x1</t>
  </si>
  <si>
    <t>71</t>
  </si>
  <si>
    <t>998733201</t>
  </si>
  <si>
    <t>Přesun hmot procentní pro rozvody potrubí v objektech v do 6 m</t>
  </si>
  <si>
    <t>65</t>
  </si>
  <si>
    <t>751525R</t>
  </si>
  <si>
    <t>Mtž potrubí plast kruh pro ovod kondenzátu</t>
  </si>
  <si>
    <t>30</t>
  </si>
  <si>
    <t>764002841</t>
  </si>
  <si>
    <t>Demontáž oplechování horních ploch zdí a nadezdívek do suti</t>
  </si>
  <si>
    <t>74,44</t>
  </si>
  <si>
    <t>31</t>
  </si>
  <si>
    <t>764002851</t>
  </si>
  <si>
    <t>Demontáž oplechování parapetů do suti</t>
  </si>
  <si>
    <t>57</t>
  </si>
  <si>
    <t>764226444</t>
  </si>
  <si>
    <t>Oplechování rovných parapetů celoplošně lepené z Al plechu rš 330 mm</t>
  </si>
  <si>
    <t>34</t>
  </si>
  <si>
    <t>764245406</t>
  </si>
  <si>
    <t>Oplechování horních ploch a nadezdívek bez rohů z TiZn předzvětral plechu celoplošně lepené rš 500mm</t>
  </si>
  <si>
    <t>36</t>
  </si>
  <si>
    <t>998764201</t>
  </si>
  <si>
    <t>Přesun hmot procentní pro konstrukce klempířské v objektech v do 6 m</t>
  </si>
  <si>
    <t>61</t>
  </si>
  <si>
    <t>765142001</t>
  </si>
  <si>
    <t>Montáž krytiny z polykarbonátových komůrkových desek rovných na kovovou konstrukci</t>
  </si>
  <si>
    <t>62</t>
  </si>
  <si>
    <t>283185410</t>
  </si>
  <si>
    <t>64</t>
  </si>
  <si>
    <t>765142801</t>
  </si>
  <si>
    <t>Demontáž krytiny z polykarbonátových rovných desek</t>
  </si>
  <si>
    <t>63</t>
  </si>
  <si>
    <t>998765201</t>
  </si>
  <si>
    <t>Přesun hmot procentní pro krytiny skládané v objektech v do 6 m</t>
  </si>
  <si>
    <t>37</t>
  </si>
  <si>
    <t>766621211</t>
  </si>
  <si>
    <t>Montáž oken zdvojených otevíravých výšky do 1,5m s rámem do zdiva</t>
  </si>
  <si>
    <t>38</t>
  </si>
  <si>
    <t>611430R</t>
  </si>
  <si>
    <t>okno plastové 6komůrkové s izolačním trojsklem</t>
  </si>
  <si>
    <t>47</t>
  </si>
  <si>
    <t>766660421</t>
  </si>
  <si>
    <t>Montáž vchodových dveří 1křídlových s nadsvětlíkem do zdiva</t>
  </si>
  <si>
    <t>48</t>
  </si>
  <si>
    <t>6117420R</t>
  </si>
  <si>
    <t>dveře plastové s nadsvětlíkem vchodové se zárubní, zámky, závěsy, kováním a prahem 90 x 270 cm</t>
  </si>
  <si>
    <t>42</t>
  </si>
  <si>
    <t>766660461</t>
  </si>
  <si>
    <t>Montáž vchodových dveří 2křídlových s nadsvětlíkem do zdiva</t>
  </si>
  <si>
    <t>43</t>
  </si>
  <si>
    <t>611742R</t>
  </si>
  <si>
    <t>dveře plastové s nadsvětlíkem vchodové se zárubní, zámky, závěsy, kováním a prahem  160 x 250 cm</t>
  </si>
  <si>
    <t>79</t>
  </si>
  <si>
    <t>766660717</t>
  </si>
  <si>
    <t>Montáž dveřních křídel samozavírače na ocelovou zárubeň</t>
  </si>
  <si>
    <t>80</t>
  </si>
  <si>
    <t>549172650</t>
  </si>
  <si>
    <t>samozavírač dveří hydraulický K214 č.14 zlatá bronz</t>
  </si>
  <si>
    <t>44</t>
  </si>
  <si>
    <t>766694111</t>
  </si>
  <si>
    <t>Montáž parapetních desek dřevěných, laminovaných šířky do 30 cm délky do 1,0 m</t>
  </si>
  <si>
    <t>72</t>
  </si>
  <si>
    <t>607941050</t>
  </si>
  <si>
    <t>46</t>
  </si>
  <si>
    <t>998766201</t>
  </si>
  <si>
    <t>Přesun hmot procentní pro konstrukce truhlářské v objektech v do 6 m</t>
  </si>
  <si>
    <t>77</t>
  </si>
  <si>
    <t>767662110</t>
  </si>
  <si>
    <t>Montáž mříží pevných šroubovaných</t>
  </si>
  <si>
    <t>(1,2*1,5)*15+(1,2*1,6*6)+(1,2*0,9)*4+(1*2,2)</t>
  </si>
  <si>
    <t>78</t>
  </si>
  <si>
    <t>542331R</t>
  </si>
  <si>
    <t>mříž kovová</t>
  </si>
  <si>
    <t>73</t>
  </si>
  <si>
    <t>767833100</t>
  </si>
  <si>
    <t>Montáž žebříků do zdi s bočnicemi s profilové oceli</t>
  </si>
  <si>
    <t>74</t>
  </si>
  <si>
    <t>542411R</t>
  </si>
  <si>
    <t>žebřik trubkový s ochranou konstrukcí</t>
  </si>
  <si>
    <t>76</t>
  </si>
  <si>
    <t>998767201</t>
  </si>
  <si>
    <t>Přesun hmot procentní pro zámečnické konstrukce v objektech v do 6 m</t>
  </si>
  <si>
    <t>59</t>
  </si>
  <si>
    <t>783102811</t>
  </si>
  <si>
    <t>Odstranění nátěrů z ocelových konstrukcí středních "B" oškrabáním</t>
  </si>
  <si>
    <t>60</t>
  </si>
  <si>
    <t>783121131</t>
  </si>
  <si>
    <t>Nátěry syntetické OK střední "B" barva dražší lesklý povrch 1x antikorozní, 1x základní, 1x email</t>
  </si>
  <si>
    <t>75</t>
  </si>
  <si>
    <t>783921112</t>
  </si>
  <si>
    <t>Nátěry syntetické pletiv včetně lemování barva dražší jednonásobné a 2x email</t>
  </si>
  <si>
    <t>inveko6b - SO2 Dispečink</t>
  </si>
  <si>
    <t>Zdivo nosné tl 300 mm z pórobetonových přesných hladkých tvárnic  hmotnosti 500 kg/m3</t>
  </si>
  <si>
    <t>(28,45+28,45+17+17)*0,3*0,15</t>
  </si>
  <si>
    <t>(20,8+5,75+5,75)*0,2*0,15</t>
  </si>
  <si>
    <t>75,799+331,549</t>
  </si>
  <si>
    <t>(36,45+36,45+18,77+10,135+4,91)*3,55</t>
  </si>
  <si>
    <t>(21,12+5,75+5,75)*1+(21,12*0,7)+(4,8*0,55)</t>
  </si>
  <si>
    <t>-(1,2*1,6)*34-(1,16*1,5)*2-(1,2*0,9)*14</t>
  </si>
  <si>
    <t>-(1,15*0,6)-(1,13*1,5)*3-(1,55*2,05)-(1,8*2,5)</t>
  </si>
  <si>
    <t>(1,2+1,2+1,6+1,6)*34+(1,16+1,16+1,5+1,5)*2+(1,2+1,2+0,9+0,9)*14</t>
  </si>
  <si>
    <t>(1,115+1,15+0,6+0,6)+(1,13+1,13+1,5+1,5)*3+(1,55+2,05+2,05)+(1,8+2,5+2,5)</t>
  </si>
  <si>
    <t>291,535*0,26</t>
  </si>
  <si>
    <t>(28,45+28,45+17+17)*0,15*2</t>
  </si>
  <si>
    <t>(20,8+5,75+5,75)*0,15*2</t>
  </si>
  <si>
    <t>(36,45+36,45+18,45+9,2+4,2)*0,5</t>
  </si>
  <si>
    <t>407,348-52,375</t>
  </si>
  <si>
    <t>(38,5+38,5+20+11+6)*3,5</t>
  </si>
  <si>
    <t>399,000*90</t>
  </si>
  <si>
    <t>(1,2*1,6)*34+(1,16*1,5)*2+(1,2*0,9)*14+(1,15*0,6)+(1,13*1,5)*3</t>
  </si>
  <si>
    <t>(1,55*2,05)+(1,8*2,5)</t>
  </si>
  <si>
    <t>11,2*10</t>
  </si>
  <si>
    <t>35</t>
  </si>
  <si>
    <t>Mtž potrubí plast kruh pro odvod kondenzátu</t>
  </si>
  <si>
    <t>90,9+32,3</t>
  </si>
  <si>
    <t>45</t>
  </si>
  <si>
    <t>39</t>
  </si>
  <si>
    <t>764242434</t>
  </si>
  <si>
    <t>Oplechování rovné okapové hrany z TiZn předzvětralého plechu rš 330 mm</t>
  </si>
  <si>
    <t>41</t>
  </si>
  <si>
    <t>764245404</t>
  </si>
  <si>
    <t>40</t>
  </si>
  <si>
    <t>23</t>
  </si>
  <si>
    <t>766660411</t>
  </si>
  <si>
    <t>Montáž vchodových dveří 1křídlových bez nadsvětlíku do zdiva</t>
  </si>
  <si>
    <t>24</t>
  </si>
  <si>
    <t>766660451</t>
  </si>
  <si>
    <t>Montáž vchodových dveří 2křídlových bez nadsvětlíku do zdiva</t>
  </si>
  <si>
    <t>611731R</t>
  </si>
  <si>
    <t>dveře plastové vchodové  145x197 cm</t>
  </si>
  <si>
    <t>76731R</t>
  </si>
  <si>
    <t>Demontáž střešního bodového světlíku přes 1 do 1,5 m2 s azbestovým lemem</t>
  </si>
  <si>
    <t>767330112</t>
  </si>
  <si>
    <t>Montáž tubusového světlovodu kopule s lemováním zabudovaného v rovné střeše</t>
  </si>
  <si>
    <t>553811020</t>
  </si>
  <si>
    <t>767649191</t>
  </si>
  <si>
    <t>Montáž dveří - samozavírače hydraulického</t>
  </si>
  <si>
    <t>542420R</t>
  </si>
  <si>
    <t>inveko6c - SO 3 Hlavní objekt</t>
  </si>
  <si>
    <t xml:space="preserve">    762 - Konstrukce tesařské</t>
  </si>
  <si>
    <t xml:space="preserve">    771 - Podlahy z dlaždic</t>
  </si>
  <si>
    <t xml:space="preserve">    787 - Dokončovací práce - zasklívání</t>
  </si>
  <si>
    <t>M - Práce a dodávky M</t>
  </si>
  <si>
    <t xml:space="preserve">    21-M - Elektromontáže</t>
  </si>
  <si>
    <t>107</t>
  </si>
  <si>
    <t>(36,9+36,9+12,9+12,9+5,35+5,35+9,8+9,8)*0,3*0,2</t>
  </si>
  <si>
    <t>886,631+181,212</t>
  </si>
  <si>
    <t>(37,22+37,22+12,9+12,9)*7,3</t>
  </si>
  <si>
    <t>(5,35+5,35+22,25+24,95+12,9+9,8+9,8+0,91+12,9+10)*3,7</t>
  </si>
  <si>
    <t>-(1,05*2,05)*2-(0,9*0,6)*29-(0,6*0,6)*6-(1,5*0,9)</t>
  </si>
  <si>
    <t>-(0,5*0,6)*3-(1*2,37)-(4,34*2,7)-(3,25*2,7)-(1,2*1,8)*101</t>
  </si>
  <si>
    <t>(4,25*2)-(1,5*1,8)*4</t>
  </si>
  <si>
    <t>89</t>
  </si>
  <si>
    <t>283764220</t>
  </si>
  <si>
    <t>(36,8*0,15)*4</t>
  </si>
  <si>
    <t>(1,05+2,05+2,05)*2+(0,9+0,9+0,6+0,6)*29+(0,6*4)*6+(1,5+1,5+0,9+0,9)</t>
  </si>
  <si>
    <t>(0,5+0,5+0,6+0,6)*3+(1+2,37+2,37)+(4,34+2,7+2,7)+(3,25+2,7+2,7)</t>
  </si>
  <si>
    <t>(1,2+1,2+1,8+1,8)*101+(4,25+2+2)+(1,5+1,5+1,8+1,8)*4</t>
  </si>
  <si>
    <t>(36,9+36,9+12,9+12,9+5,35+5,35+9,8+9,8)*0,2*2</t>
  </si>
  <si>
    <t>95</t>
  </si>
  <si>
    <t>(4,5+10+12,9+0,9+0,9+9,8+24,7+12,9+22+5,35)*0,5</t>
  </si>
  <si>
    <t>886,631+181,212-51,975</t>
  </si>
  <si>
    <t>104</t>
  </si>
  <si>
    <t>62999R</t>
  </si>
  <si>
    <t>kpl</t>
  </si>
  <si>
    <t>(26+15+23+11+15)*10+(5,35+5,35+9,8+9,8)*3,5+(5+13)*7</t>
  </si>
  <si>
    <t>1132,05*120</t>
  </si>
  <si>
    <t>(0,9*0,6)*29+(0,6*0,6)*6+(1,5*0,9)+(0,6*0,5)*3+(1,2*1,8)*101+(1,5*1,8)*4</t>
  </si>
  <si>
    <t>968062747</t>
  </si>
  <si>
    <t>Vybourání stěn dřevěných plných, zasklených nebo výkladních pl přes 4 m2</t>
  </si>
  <si>
    <t>(3,25*2,7)+(4,5*2)+(4,43*2,7)+(3,25*2,7)</t>
  </si>
  <si>
    <t>0,97*2</t>
  </si>
  <si>
    <t>(0,9*0,6)*29+(0,6*0,6)*6+(0,5*0,6)*3</t>
  </si>
  <si>
    <t>976075211</t>
  </si>
  <si>
    <t>Vybourání ocelových konzol,žebříků atd hmotnosti do 20 kg</t>
  </si>
  <si>
    <t>94</t>
  </si>
  <si>
    <t>108</t>
  </si>
  <si>
    <t>97807R</t>
  </si>
  <si>
    <t>Vystěhování a znovunastěhování nábytku</t>
  </si>
  <si>
    <t>41,845*10</t>
  </si>
  <si>
    <t>997013821</t>
  </si>
  <si>
    <t>Poplatek za uložení stavebního odpadu s azbestem na skládce (skládkovné)</t>
  </si>
  <si>
    <t>41,845-12,086</t>
  </si>
  <si>
    <t>27</t>
  </si>
  <si>
    <t>713130823</t>
  </si>
  <si>
    <t>Odstranění tepelné izolace stěn volně kladených z polystyrenu tl přes 100 mm</t>
  </si>
  <si>
    <t>(35,4*7,3)*2+(2,5*3,5)*2-(1,2*1,8)*91</t>
  </si>
  <si>
    <t>33</t>
  </si>
  <si>
    <t>90</t>
  </si>
  <si>
    <t>91</t>
  </si>
  <si>
    <t>105</t>
  </si>
  <si>
    <t>733221202</t>
  </si>
  <si>
    <t>Potrubí měděné měkké spojované tvrdým pájením D 15x1</t>
  </si>
  <si>
    <t>106</t>
  </si>
  <si>
    <t>87</t>
  </si>
  <si>
    <t>762430026</t>
  </si>
  <si>
    <t>Obložení stěn z desek SDK tl 12 mm nebroušených na pero a drážku šroubovaných</t>
  </si>
  <si>
    <t>762430R</t>
  </si>
  <si>
    <t>Demontáž obložení stěn z desek azbestocementových tl přes 16 mm na pero a drážku šroubovaných</t>
  </si>
  <si>
    <t>762431026</t>
  </si>
  <si>
    <t>Obložení stěn z desek OSB tl 22 mm nebroušených na pero a drážku přibíjených</t>
  </si>
  <si>
    <t>998762202</t>
  </si>
  <si>
    <t>Přesun hmot procentní pro kce tesařské v objektech v do 12 m</t>
  </si>
  <si>
    <t>71,8+56,74</t>
  </si>
  <si>
    <t>(9,2*1,7)+(7,8*1,8)</t>
  </si>
  <si>
    <t>766123510</t>
  </si>
  <si>
    <t>Montáž stěn celozasklených v do 2,75 m</t>
  </si>
  <si>
    <t>607215R</t>
  </si>
  <si>
    <t>Plastová prosklená stěna vnější</t>
  </si>
  <si>
    <t>dveře plastové vchodové  90x197 cm</t>
  </si>
  <si>
    <t>607941020</t>
  </si>
  <si>
    <t>96</t>
  </si>
  <si>
    <t>767161211</t>
  </si>
  <si>
    <t>Montáž zábradlí rovného z profilové oceli do zdi do hmotnosti 20 kg</t>
  </si>
  <si>
    <t>145501300</t>
  </si>
  <si>
    <t>profil ocelový obdélníkový svařovaný 40x30x3 mm</t>
  </si>
  <si>
    <t>767161813</t>
  </si>
  <si>
    <t>Demontáž zábradlí rovného nerozebíratelného hmotnosti 1m zábradlí do 20 kg</t>
  </si>
  <si>
    <t>767426201</t>
  </si>
  <si>
    <t>Montáž  kovových slunolamů horizontálních</t>
  </si>
  <si>
    <t>145501380</t>
  </si>
  <si>
    <t>profil ocelový obdélníkový svařovaný 50x30x3 mm</t>
  </si>
  <si>
    <t>92</t>
  </si>
  <si>
    <t>767640224</t>
  </si>
  <si>
    <t>Montáž dveří ocelových vchodových dvoukřídlových s pevným bočním dílem a nadsvětlíkem</t>
  </si>
  <si>
    <t>93</t>
  </si>
  <si>
    <t>553413740</t>
  </si>
  <si>
    <t>dveře hliníkové vchodové dvoukřídlové s nadsvětlíkem a bočnímy díly 3250 x 2700</t>
  </si>
  <si>
    <t>(1,5*0,9)+(0,9*0,6)*6+(0,6*0,6)*4</t>
  </si>
  <si>
    <t>101</t>
  </si>
  <si>
    <t>98</t>
  </si>
  <si>
    <t>99</t>
  </si>
  <si>
    <t>102</t>
  </si>
  <si>
    <t>767995111</t>
  </si>
  <si>
    <t>Montáž atypických zámečnických konstrukcí hmotnosti do 5 kg</t>
  </si>
  <si>
    <t>kg</t>
  </si>
  <si>
    <t>87,66*3,49</t>
  </si>
  <si>
    <t>103</t>
  </si>
  <si>
    <t>145502360</t>
  </si>
  <si>
    <t>profil ocelový čtvercový svařovaný 40x40x3 mm</t>
  </si>
  <si>
    <t>767996801</t>
  </si>
  <si>
    <t>Demontáž atypických zámečnických konstrukcí rozebráním hmotnosti jednotlivých dílů do 50 kg</t>
  </si>
  <si>
    <t>85</t>
  </si>
  <si>
    <t>771271812</t>
  </si>
  <si>
    <t>Demontáž obkladů stupnic z dlaždic keramických kladených do malty š do 350 mm</t>
  </si>
  <si>
    <t>86</t>
  </si>
  <si>
    <t>771271832</t>
  </si>
  <si>
    <t>Demontáž obkladů podstupnic z dlaždic keramických kladených do malty v do 250 mm</t>
  </si>
  <si>
    <t>771274123</t>
  </si>
  <si>
    <t>Montáž obkladů stupnic z dlaždic protiskluzných keramických flexibilní lepidlo š do 300 mm</t>
  </si>
  <si>
    <t>(6*1,8)+(3*9,2)</t>
  </si>
  <si>
    <t>82</t>
  </si>
  <si>
    <t>771274242</t>
  </si>
  <si>
    <t>Montáž obkladů podstupnic z dlaždic protiskluzných keramických flexibilní lepidlo v do 200 mm</t>
  </si>
  <si>
    <t>83</t>
  </si>
  <si>
    <t>597614090</t>
  </si>
  <si>
    <t>38,4*0,5</t>
  </si>
  <si>
    <t>84</t>
  </si>
  <si>
    <t>998771201</t>
  </si>
  <si>
    <t>Přesun hmot procentní pro podlahy z dlaždic v objektech v do 6 m</t>
  </si>
  <si>
    <t>97</t>
  </si>
  <si>
    <t>783201811</t>
  </si>
  <si>
    <t>Odstranění nátěrů ze zámečnických konstrukcí oškrabáním</t>
  </si>
  <si>
    <t>88</t>
  </si>
  <si>
    <t>783221111</t>
  </si>
  <si>
    <t>Nátěry syntetické KDK barva dražší lesklý povrch 1x antikorozní, 1x základní, 1x email</t>
  </si>
  <si>
    <t>787100802</t>
  </si>
  <si>
    <t>Vysklívání stěn, příček, balkónového zábradlí, výtahových šachet plochy do 3 m2 skla plochého</t>
  </si>
  <si>
    <t>109</t>
  </si>
  <si>
    <t>210010001</t>
  </si>
  <si>
    <t>Nové rozvody datových kabelů a zástrček</t>
  </si>
  <si>
    <t>inveko6d - SO 4 Společenský sál</t>
  </si>
  <si>
    <t xml:space="preserve">    763 - Konstrukce suché výstavby</t>
  </si>
  <si>
    <t>(1,2+1,2+2,4+2,4)*18</t>
  </si>
  <si>
    <t>33,696+287,968</t>
  </si>
  <si>
    <t>(19,22+19,22+13,1+0,9+0,9)*6,2+(13*0,7)</t>
  </si>
  <si>
    <t>-(1,2*2,4)*18</t>
  </si>
  <si>
    <t>129,6*0,26</t>
  </si>
  <si>
    <t>(18,9+18,9+1+13,1)*0,5</t>
  </si>
  <si>
    <t>321,664-25,95</t>
  </si>
  <si>
    <t>(1,2*2,4)*18</t>
  </si>
  <si>
    <t>(21+21+15+4)*6</t>
  </si>
  <si>
    <t>366*60</t>
  </si>
  <si>
    <t>18,729*10</t>
  </si>
  <si>
    <t>713110813</t>
  </si>
  <si>
    <t>Odstranění tepelné izolace stropů volně kladených z vláknitých materiálů tl přes 100 mm</t>
  </si>
  <si>
    <t>18,15*12,35</t>
  </si>
  <si>
    <t>713111121</t>
  </si>
  <si>
    <t>Montáž izolace tepelné spodem stropů s uchycením drátem rohoží, pásů, dílců, desek</t>
  </si>
  <si>
    <t>631508210</t>
  </si>
  <si>
    <t>631507910</t>
  </si>
  <si>
    <t>713291132</t>
  </si>
  <si>
    <t>Montáž izolace tepelné parotěsné zábrany stropů vrchem fólií</t>
  </si>
  <si>
    <t>283292820</t>
  </si>
  <si>
    <t>763131765</t>
  </si>
  <si>
    <t>Příplatek k SDK podhledu za výšku zavěšení přes 0,5 do 1,0 m</t>
  </si>
  <si>
    <t>763135102</t>
  </si>
  <si>
    <t>Montáž SDK kazetového podhledu z kazet 600x600 mm na zavěšenou polozapuštěnou nosnou konstrukci</t>
  </si>
  <si>
    <t>590305790</t>
  </si>
  <si>
    <t>998763401</t>
  </si>
  <si>
    <t>Přesun hmot procentní pro sádrokartonové konstrukce v objektech v do 6 m</t>
  </si>
  <si>
    <t>1,2*18</t>
  </si>
  <si>
    <t>764245403</t>
  </si>
  <si>
    <t>Oplechování horních ploch a nadezdívek bez rohů z TiZn předzvětral plechu celoplošně lepené rš 250mm</t>
  </si>
  <si>
    <t>764245409</t>
  </si>
  <si>
    <t>Oplechování horních ploch a nadezdívek bez rohů z TiZn předzvětral plechu celoplošně lepené rš 800mm</t>
  </si>
  <si>
    <t>767581803</t>
  </si>
  <si>
    <t>Demontáž podhledu tvarovaný plech</t>
  </si>
  <si>
    <t>767582800</t>
  </si>
  <si>
    <t>Demontáž roštu podhledu</t>
  </si>
  <si>
    <t>inveko6e - Elektro a hromosvody</t>
  </si>
  <si>
    <t>Elektroinstalace osvětlení</t>
  </si>
  <si>
    <t>celkem</t>
  </si>
  <si>
    <t>210010003</t>
  </si>
  <si>
    <t>Hromosvody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</si>
  <si>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</si>
  <si>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</si>
  <si>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</si>
  <si>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</si>
  <si>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</si>
  <si>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</si>
  <si>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</si>
  <si>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profil omítkový soklový pro omítky venkovní 14 mm</t>
  </si>
  <si>
    <t>deska polykarbonátová, rovná, transparentní, formát 1,25 x 6 m tl. 6,0 mm</t>
  </si>
  <si>
    <t>deska parapetní dřevotřísková vnitřní 0,4 x 1 m</t>
  </si>
  <si>
    <t>světlovod tubusový základní sada bez světlovodného tubusu průměr 350 mm</t>
  </si>
  <si>
    <t>deska z extrudovaného polystyrénu XPS 30 SF 100 mm</t>
  </si>
  <si>
    <t>Logo z XPS, tmelené, lakované, podsvícené LED žárovkami</t>
  </si>
  <si>
    <t>deska polykarbonátová,rovná, transparentní, formát 1,25 x 6 m tl. 6,0 mm</t>
  </si>
  <si>
    <t>deska parapetní dřevotřísková vnitřní 0,26 x 1 m</t>
  </si>
  <si>
    <t>deska parapetní dřevotřísková vnitřní  0,4 x 1 m</t>
  </si>
  <si>
    <t>dlaždice keramické slinuté neglazované mrazuvzdorné 29,8 x 29,8 x 0,9 cm</t>
  </si>
  <si>
    <t>pás tepelně izolační 80 mm 9000x1200 mm</t>
  </si>
  <si>
    <t>pás tepelně izolační 200 mm 3500x1200 mm</t>
  </si>
  <si>
    <t>folie parotěsná 170 g/m2</t>
  </si>
  <si>
    <t>podhled kazetový 600 x 600 mm</t>
  </si>
  <si>
    <t>fólie hydroizolační střešní tl 1,5 mm š 1300 mm šedá + geotextilie</t>
  </si>
  <si>
    <t>deska z pěnového polystyrenu bílá EPS 100 S 1000 x 1000 x 120 mm</t>
  </si>
  <si>
    <t>(23,95*11,95)*2</t>
  </si>
  <si>
    <t>Demontáž vpustí střešních DN 150</t>
  </si>
  <si>
    <t>Nová střešní vpusť DN 150 + montáž</t>
  </si>
  <si>
    <t>(35,75*17,3)*2</t>
  </si>
  <si>
    <t>35,75*17,3+147*0,4</t>
  </si>
  <si>
    <t>Oplechování horních ploch a nadezdívek bez rohů z TiZn předzvětral plechu celoplošně lepené rš 610mm</t>
  </si>
  <si>
    <t>Oplechování horních ploch a nadezdívek bez rohů z TiZn předzvětral plechu celoplošně lepené rš 460mm</t>
  </si>
  <si>
    <t>((37,3*11,8)+(5,35*4,4)+(9,4*10,8))*2</t>
  </si>
  <si>
    <t>(37,3*11,8)+(5,35*4,4)+(9,4*10,8)+(150*0,4)</t>
  </si>
  <si>
    <t>Oplechování horních ploch a nadezdívek bez rohů z TiZn předzvětral plechu celoplošně lepené rš 560mm</t>
  </si>
  <si>
    <t>Oplechování horních ploch a nadezdívek bez rohů z TiZn předzvětral plechu celoplošně lepené rš 710mm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</si>
</sst>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3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33" fillId="33" borderId="0" xfId="36" applyFont="1" applyFill="1" applyAlignment="1" applyProtection="1">
      <alignment horizontal="center" vertical="center"/>
      <protection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6C3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425E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91CE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50B5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5EE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7FA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6C35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425E1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91CE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50B5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5EEE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DataKros\System\Temp\rad7FA8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="126" zoomScaleNormal="126" zoomScalePageLayoutView="0" workbookViewId="0" topLeftCell="A1">
      <pane ySplit="1" topLeftCell="A79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16015625" style="2" customWidth="1"/>
    <col min="2" max="2" width="1.66796875" style="2" customWidth="1"/>
    <col min="3" max="3" width="4.16015625" style="2" customWidth="1"/>
    <col min="4" max="33" width="2.5" style="2" customWidth="1"/>
    <col min="34" max="34" width="3.16015625" style="2" customWidth="1"/>
    <col min="35" max="37" width="2.5" style="2" customWidth="1"/>
    <col min="38" max="38" width="8.16015625" style="2" customWidth="1"/>
    <col min="39" max="39" width="3.16015625" style="2" customWidth="1"/>
    <col min="40" max="40" width="13.160156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660156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596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597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47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8" t="s">
        <v>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9" t="s">
        <v>13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4" t="s">
        <v>15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28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32</v>
      </c>
      <c r="AK17" s="16" t="s">
        <v>29</v>
      </c>
      <c r="AN17" s="14"/>
      <c r="AQ17" s="11"/>
      <c r="BS17" s="6" t="s">
        <v>33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34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28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35</v>
      </c>
      <c r="AK23" s="175">
        <f>ROUND($AG$87,2)</f>
        <v>0</v>
      </c>
      <c r="AL23" s="148"/>
      <c r="AM23" s="148"/>
      <c r="AN23" s="148"/>
      <c r="AO23" s="148"/>
      <c r="AQ23" s="11"/>
    </row>
    <row r="24" spans="2:43" s="2" customFormat="1" ht="15" customHeight="1">
      <c r="B24" s="10"/>
      <c r="D24" s="18" t="s">
        <v>36</v>
      </c>
      <c r="AK24" s="175">
        <f>ROUND($AG$94,2)</f>
        <v>0</v>
      </c>
      <c r="AL24" s="148"/>
      <c r="AM24" s="148"/>
      <c r="AN24" s="148"/>
      <c r="AO24" s="148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71">
        <f>ROUND($AK$23+$AK$24,2)</f>
        <v>0</v>
      </c>
      <c r="AL26" s="172"/>
      <c r="AM26" s="172"/>
      <c r="AN26" s="172"/>
      <c r="AO26" s="172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38</v>
      </c>
      <c r="F28" s="24" t="s">
        <v>39</v>
      </c>
      <c r="L28" s="170">
        <v>0.21</v>
      </c>
      <c r="M28" s="164"/>
      <c r="N28" s="164"/>
      <c r="O28" s="164"/>
      <c r="T28" s="25" t="s">
        <v>40</v>
      </c>
      <c r="W28" s="163">
        <f>ROUND($AZ$87+SUM($CD$95:$CD$95),2)</f>
        <v>0</v>
      </c>
      <c r="X28" s="164"/>
      <c r="Y28" s="164"/>
      <c r="Z28" s="164"/>
      <c r="AA28" s="164"/>
      <c r="AB28" s="164"/>
      <c r="AC28" s="164"/>
      <c r="AD28" s="164"/>
      <c r="AE28" s="164"/>
      <c r="AK28" s="163">
        <f>ROUND($AV$87+SUM($BY$95:$BY$95),2)</f>
        <v>0</v>
      </c>
      <c r="AL28" s="164"/>
      <c r="AM28" s="164"/>
      <c r="AN28" s="164"/>
      <c r="AO28" s="164"/>
      <c r="AQ28" s="26"/>
    </row>
    <row r="29" spans="2:43" s="6" customFormat="1" ht="15" customHeight="1">
      <c r="B29" s="23"/>
      <c r="F29" s="24" t="s">
        <v>41</v>
      </c>
      <c r="L29" s="170">
        <v>0.15</v>
      </c>
      <c r="M29" s="164"/>
      <c r="N29" s="164"/>
      <c r="O29" s="164"/>
      <c r="T29" s="25" t="s">
        <v>40</v>
      </c>
      <c r="W29" s="163">
        <f>ROUND($BA$87+SUM($CE$95:$CE$95),2)</f>
        <v>0</v>
      </c>
      <c r="X29" s="164"/>
      <c r="Y29" s="164"/>
      <c r="Z29" s="164"/>
      <c r="AA29" s="164"/>
      <c r="AB29" s="164"/>
      <c r="AC29" s="164"/>
      <c r="AD29" s="164"/>
      <c r="AE29" s="164"/>
      <c r="AK29" s="163">
        <f>ROUND($AW$87+SUM($BZ$95:$BZ$95),2)</f>
        <v>0</v>
      </c>
      <c r="AL29" s="164"/>
      <c r="AM29" s="164"/>
      <c r="AN29" s="164"/>
      <c r="AO29" s="164"/>
      <c r="AQ29" s="26"/>
    </row>
    <row r="30" spans="2:43" s="6" customFormat="1" ht="15" customHeight="1" hidden="1">
      <c r="B30" s="23"/>
      <c r="F30" s="24" t="s">
        <v>42</v>
      </c>
      <c r="L30" s="170">
        <v>0.21</v>
      </c>
      <c r="M30" s="164"/>
      <c r="N30" s="164"/>
      <c r="O30" s="164"/>
      <c r="T30" s="25" t="s">
        <v>40</v>
      </c>
      <c r="W30" s="163">
        <f>ROUND($BB$87+SUM($CF$95:$CF$95),2)</f>
        <v>0</v>
      </c>
      <c r="X30" s="164"/>
      <c r="Y30" s="164"/>
      <c r="Z30" s="164"/>
      <c r="AA30" s="164"/>
      <c r="AB30" s="164"/>
      <c r="AC30" s="164"/>
      <c r="AD30" s="164"/>
      <c r="AE30" s="164"/>
      <c r="AK30" s="163">
        <v>0</v>
      </c>
      <c r="AL30" s="164"/>
      <c r="AM30" s="164"/>
      <c r="AN30" s="164"/>
      <c r="AO30" s="164"/>
      <c r="AQ30" s="26"/>
    </row>
    <row r="31" spans="2:43" s="6" customFormat="1" ht="15" customHeight="1" hidden="1">
      <c r="B31" s="23"/>
      <c r="F31" s="24" t="s">
        <v>43</v>
      </c>
      <c r="L31" s="170">
        <v>0.15</v>
      </c>
      <c r="M31" s="164"/>
      <c r="N31" s="164"/>
      <c r="O31" s="164"/>
      <c r="T31" s="25" t="s">
        <v>40</v>
      </c>
      <c r="W31" s="163">
        <f>ROUND($BC$87+SUM($CG$95:$CG$95),2)</f>
        <v>0</v>
      </c>
      <c r="X31" s="164"/>
      <c r="Y31" s="164"/>
      <c r="Z31" s="164"/>
      <c r="AA31" s="164"/>
      <c r="AB31" s="164"/>
      <c r="AC31" s="164"/>
      <c r="AD31" s="164"/>
      <c r="AE31" s="164"/>
      <c r="AK31" s="163">
        <v>0</v>
      </c>
      <c r="AL31" s="164"/>
      <c r="AM31" s="164"/>
      <c r="AN31" s="164"/>
      <c r="AO31" s="164"/>
      <c r="AQ31" s="26"/>
    </row>
    <row r="32" spans="2:43" s="6" customFormat="1" ht="15" customHeight="1" hidden="1">
      <c r="B32" s="23"/>
      <c r="F32" s="24" t="s">
        <v>44</v>
      </c>
      <c r="L32" s="170">
        <v>0</v>
      </c>
      <c r="M32" s="164"/>
      <c r="N32" s="164"/>
      <c r="O32" s="164"/>
      <c r="T32" s="25" t="s">
        <v>40</v>
      </c>
      <c r="W32" s="163">
        <f>ROUND($BD$87+SUM($CH$95:$CH$95),2)</f>
        <v>0</v>
      </c>
      <c r="X32" s="164"/>
      <c r="Y32" s="164"/>
      <c r="Z32" s="164"/>
      <c r="AA32" s="164"/>
      <c r="AB32" s="164"/>
      <c r="AC32" s="164"/>
      <c r="AD32" s="164"/>
      <c r="AE32" s="164"/>
      <c r="AK32" s="163">
        <v>0</v>
      </c>
      <c r="AL32" s="164"/>
      <c r="AM32" s="164"/>
      <c r="AN32" s="164"/>
      <c r="AO32" s="164"/>
      <c r="AQ32" s="26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7"/>
      <c r="D34" s="28" t="s">
        <v>45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46</v>
      </c>
      <c r="U34" s="29"/>
      <c r="V34" s="29"/>
      <c r="W34" s="29"/>
      <c r="X34" s="166" t="s">
        <v>47</v>
      </c>
      <c r="Y34" s="161"/>
      <c r="Z34" s="161"/>
      <c r="AA34" s="161"/>
      <c r="AB34" s="161"/>
      <c r="AC34" s="29"/>
      <c r="AD34" s="29"/>
      <c r="AE34" s="29"/>
      <c r="AF34" s="29"/>
      <c r="AG34" s="29"/>
      <c r="AH34" s="29"/>
      <c r="AI34" s="29"/>
      <c r="AJ34" s="29"/>
      <c r="AK34" s="167">
        <f>ROUND(SUM($AK$26:$AK$32),2)</f>
        <v>0</v>
      </c>
      <c r="AL34" s="161"/>
      <c r="AM34" s="161"/>
      <c r="AN34" s="161"/>
      <c r="AO34" s="165"/>
      <c r="AP34" s="27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1" t="s">
        <v>48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49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20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9"/>
      <c r="D58" s="36" t="s">
        <v>50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51</v>
      </c>
      <c r="S58" s="37"/>
      <c r="T58" s="37"/>
      <c r="U58" s="37"/>
      <c r="V58" s="37"/>
      <c r="W58" s="37"/>
      <c r="X58" s="37"/>
      <c r="Y58" s="37"/>
      <c r="Z58" s="39"/>
      <c r="AC58" s="36" t="s">
        <v>50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51</v>
      </c>
      <c r="AN58" s="37"/>
      <c r="AO58" s="39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1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53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20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9"/>
      <c r="D69" s="36" t="s">
        <v>50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51</v>
      </c>
      <c r="S69" s="37"/>
      <c r="T69" s="37"/>
      <c r="U69" s="37"/>
      <c r="V69" s="37"/>
      <c r="W69" s="37"/>
      <c r="X69" s="37"/>
      <c r="Y69" s="37"/>
      <c r="Z69" s="39"/>
      <c r="AC69" s="36" t="s">
        <v>50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51</v>
      </c>
      <c r="AN69" s="37"/>
      <c r="AO69" s="39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9"/>
      <c r="C76" s="168" t="s">
        <v>54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0"/>
    </row>
    <row r="77" spans="2:43" s="14" customFormat="1" ht="15" customHeight="1">
      <c r="B77" s="46"/>
      <c r="C77" s="16" t="s">
        <v>12</v>
      </c>
      <c r="L77" s="14" t="str">
        <f>$K$5</f>
        <v>jnveko6</v>
      </c>
      <c r="AQ77" s="47"/>
    </row>
    <row r="78" spans="2:43" s="48" customFormat="1" ht="37.5" customHeight="1">
      <c r="B78" s="49"/>
      <c r="C78" s="48" t="s">
        <v>14</v>
      </c>
      <c r="L78" s="169" t="str">
        <f>$K$6</f>
        <v>Snížení energetické náročnosti budov DPmÚL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50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1" t="str">
        <f>IF($K$8="","",$K$8)</f>
        <v>Předlice</v>
      </c>
      <c r="AI80" s="16" t="s">
        <v>22</v>
      </c>
      <c r="AM80" s="52" t="str">
        <f>IF($AN$8="","",$AN$8)</f>
        <v>15.12.2015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31</v>
      </c>
      <c r="AM82" s="159" t="str">
        <f>IF($E$17="","",$E$17)</f>
        <v>INVEKO 4U s.r.o.Litoměřice</v>
      </c>
      <c r="AN82" s="151"/>
      <c r="AO82" s="151"/>
      <c r="AP82" s="151"/>
      <c r="AQ82" s="20"/>
      <c r="AS82" s="156" t="s">
        <v>55</v>
      </c>
      <c r="AT82" s="157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34</v>
      </c>
      <c r="AM83" s="159" t="str">
        <f>IF($E$20="","",$E$20)</f>
        <v> </v>
      </c>
      <c r="AN83" s="151"/>
      <c r="AO83" s="151"/>
      <c r="AP83" s="151"/>
      <c r="AQ83" s="20"/>
      <c r="AS83" s="158"/>
      <c r="AT83" s="151"/>
      <c r="BD83" s="53"/>
    </row>
    <row r="84" spans="2:56" s="6" customFormat="1" ht="12" customHeight="1">
      <c r="B84" s="19"/>
      <c r="AQ84" s="20"/>
      <c r="AS84" s="158"/>
      <c r="AT84" s="151"/>
      <c r="BD84" s="53"/>
    </row>
    <row r="85" spans="2:57" s="6" customFormat="1" ht="30" customHeight="1">
      <c r="B85" s="19"/>
      <c r="C85" s="160" t="s">
        <v>56</v>
      </c>
      <c r="D85" s="161"/>
      <c r="E85" s="161"/>
      <c r="F85" s="161"/>
      <c r="G85" s="161"/>
      <c r="H85" s="29"/>
      <c r="I85" s="162" t="s">
        <v>57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2" t="s">
        <v>58</v>
      </c>
      <c r="AH85" s="161"/>
      <c r="AI85" s="161"/>
      <c r="AJ85" s="161"/>
      <c r="AK85" s="161"/>
      <c r="AL85" s="161"/>
      <c r="AM85" s="161"/>
      <c r="AN85" s="162" t="s">
        <v>59</v>
      </c>
      <c r="AO85" s="161"/>
      <c r="AP85" s="165"/>
      <c r="AQ85" s="20"/>
      <c r="AS85" s="54" t="s">
        <v>60</v>
      </c>
      <c r="AT85" s="55" t="s">
        <v>61</v>
      </c>
      <c r="AU85" s="55" t="s">
        <v>62</v>
      </c>
      <c r="AV85" s="55" t="s">
        <v>63</v>
      </c>
      <c r="AW85" s="55" t="s">
        <v>64</v>
      </c>
      <c r="AX85" s="55" t="s">
        <v>65</v>
      </c>
      <c r="AY85" s="55" t="s">
        <v>66</v>
      </c>
      <c r="AZ85" s="55" t="s">
        <v>67</v>
      </c>
      <c r="BA85" s="55" t="s">
        <v>68</v>
      </c>
      <c r="BB85" s="55" t="s">
        <v>69</v>
      </c>
      <c r="BC85" s="55" t="s">
        <v>70</v>
      </c>
      <c r="BD85" s="56" t="s">
        <v>71</v>
      </c>
      <c r="BE85" s="57"/>
    </row>
    <row r="86" spans="2:56" s="6" customFormat="1" ht="12" customHeight="1">
      <c r="B86" s="19"/>
      <c r="AQ86" s="20"/>
      <c r="AS86" s="58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48" customFormat="1" ht="33" customHeight="1">
      <c r="B87" s="49"/>
      <c r="C87" s="59" t="s">
        <v>72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49">
        <f>ROUND(SUM($AG$88:$AG$92),2)</f>
        <v>0</v>
      </c>
      <c r="AH87" s="150"/>
      <c r="AI87" s="150"/>
      <c r="AJ87" s="150"/>
      <c r="AK87" s="150"/>
      <c r="AL87" s="150"/>
      <c r="AM87" s="150"/>
      <c r="AN87" s="149">
        <f>ROUND(SUM($AG$87,$AT$87),2)</f>
        <v>0</v>
      </c>
      <c r="AO87" s="150"/>
      <c r="AP87" s="150"/>
      <c r="AQ87" s="50"/>
      <c r="AS87" s="60">
        <f>ROUND(SUM($AS$88:$AS$92),2)</f>
        <v>0</v>
      </c>
      <c r="AT87" s="61">
        <f>ROUND(SUM($AV$87:$AW$87),2)</f>
        <v>0</v>
      </c>
      <c r="AU87" s="62">
        <f>ROUND(SUM($AU$88:$AU$92),5)</f>
        <v>9398.98561</v>
      </c>
      <c r="AV87" s="61">
        <f>ROUND($AZ$87*$L$28,2)</f>
        <v>0</v>
      </c>
      <c r="AW87" s="61">
        <f>ROUND($BA$87*$L$29,2)</f>
        <v>0</v>
      </c>
      <c r="AX87" s="61">
        <f>ROUND($BB$87*$L$28,2)</f>
        <v>0</v>
      </c>
      <c r="AY87" s="61">
        <f>ROUND($BC$87*$L$29,2)</f>
        <v>0</v>
      </c>
      <c r="AZ87" s="61">
        <f>ROUND(SUM($AZ$88:$AZ$92),2)</f>
        <v>0</v>
      </c>
      <c r="BA87" s="61">
        <f>ROUND(SUM($BA$88:$BA$92),2)</f>
        <v>0</v>
      </c>
      <c r="BB87" s="61">
        <f>ROUND(SUM($BB$88:$BB$92),2)</f>
        <v>0</v>
      </c>
      <c r="BC87" s="61">
        <f>ROUND(SUM($BC$88:$BC$92),2)</f>
        <v>0</v>
      </c>
      <c r="BD87" s="63">
        <f>ROUND(SUM($BD$88:$BD$92),2)</f>
        <v>0</v>
      </c>
      <c r="BS87" s="48" t="s">
        <v>73</v>
      </c>
      <c r="BT87" s="48" t="s">
        <v>74</v>
      </c>
      <c r="BU87" s="64" t="s">
        <v>75</v>
      </c>
      <c r="BV87" s="48" t="s">
        <v>76</v>
      </c>
      <c r="BW87" s="48" t="s">
        <v>77</v>
      </c>
      <c r="BX87" s="48" t="s">
        <v>78</v>
      </c>
    </row>
    <row r="88" spans="1:76" s="65" customFormat="1" ht="28.5" customHeight="1">
      <c r="A88" s="139" t="s">
        <v>598</v>
      </c>
      <c r="B88" s="66"/>
      <c r="C88" s="67"/>
      <c r="D88" s="154" t="s">
        <v>79</v>
      </c>
      <c r="E88" s="155"/>
      <c r="F88" s="155"/>
      <c r="G88" s="155"/>
      <c r="H88" s="155"/>
      <c r="I88" s="67"/>
      <c r="J88" s="154" t="s">
        <v>80</v>
      </c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2">
        <f>'inveko6a - SO 1 Vrátnice'!$M$27</f>
        <v>0</v>
      </c>
      <c r="AH88" s="153"/>
      <c r="AI88" s="153"/>
      <c r="AJ88" s="153"/>
      <c r="AK88" s="153"/>
      <c r="AL88" s="153"/>
      <c r="AM88" s="153"/>
      <c r="AN88" s="152">
        <f>ROUND(SUM($AG$88,$AT$88),2)</f>
        <v>0</v>
      </c>
      <c r="AO88" s="153"/>
      <c r="AP88" s="153"/>
      <c r="AQ88" s="68"/>
      <c r="AS88" s="69">
        <f>'inveko6a - SO 1 Vrátnice'!$M$25</f>
        <v>0</v>
      </c>
      <c r="AT88" s="70">
        <f>ROUND(SUM($AV$88:$AW$88),2)</f>
        <v>0</v>
      </c>
      <c r="AU88" s="71">
        <f>'inveko6a - SO 1 Vrátnice'!$W$126</f>
        <v>1446.9450549999997</v>
      </c>
      <c r="AV88" s="70">
        <f>'inveko6a - SO 1 Vrátnice'!$M$29</f>
        <v>0</v>
      </c>
      <c r="AW88" s="70">
        <f>'inveko6a - SO 1 Vrátnice'!$M$30</f>
        <v>0</v>
      </c>
      <c r="AX88" s="70">
        <f>'inveko6a - SO 1 Vrátnice'!$M$31</f>
        <v>0</v>
      </c>
      <c r="AY88" s="70">
        <f>'inveko6a - SO 1 Vrátnice'!$M$32</f>
        <v>0</v>
      </c>
      <c r="AZ88" s="70">
        <f>'inveko6a - SO 1 Vrátnice'!$H$29</f>
        <v>0</v>
      </c>
      <c r="BA88" s="70">
        <f>'inveko6a - SO 1 Vrátnice'!$H$30</f>
        <v>0</v>
      </c>
      <c r="BB88" s="70">
        <f>'inveko6a - SO 1 Vrátnice'!$H$31</f>
        <v>0</v>
      </c>
      <c r="BC88" s="70">
        <f>'inveko6a - SO 1 Vrátnice'!$H$32</f>
        <v>0</v>
      </c>
      <c r="BD88" s="72">
        <f>'inveko6a - SO 1 Vrátnice'!$H$33</f>
        <v>0</v>
      </c>
      <c r="BT88" s="65" t="s">
        <v>19</v>
      </c>
      <c r="BV88" s="65" t="s">
        <v>76</v>
      </c>
      <c r="BW88" s="65" t="s">
        <v>81</v>
      </c>
      <c r="BX88" s="65" t="s">
        <v>77</v>
      </c>
    </row>
    <row r="89" spans="1:76" s="65" customFormat="1" ht="28.5" customHeight="1">
      <c r="A89" s="139" t="s">
        <v>598</v>
      </c>
      <c r="B89" s="66"/>
      <c r="C89" s="67"/>
      <c r="D89" s="154" t="s">
        <v>82</v>
      </c>
      <c r="E89" s="155"/>
      <c r="F89" s="155"/>
      <c r="G89" s="155"/>
      <c r="H89" s="155"/>
      <c r="I89" s="67"/>
      <c r="J89" s="154" t="s">
        <v>83</v>
      </c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2">
        <f>'inveko6b - SO2 Dispečink'!$M$27</f>
        <v>0</v>
      </c>
      <c r="AH89" s="153"/>
      <c r="AI89" s="153"/>
      <c r="AJ89" s="153"/>
      <c r="AK89" s="153"/>
      <c r="AL89" s="153"/>
      <c r="AM89" s="153"/>
      <c r="AN89" s="152">
        <f>ROUND(SUM($AG$89,$AT$89),2)</f>
        <v>0</v>
      </c>
      <c r="AO89" s="153"/>
      <c r="AP89" s="153"/>
      <c r="AQ89" s="68"/>
      <c r="AS89" s="69">
        <f>'inveko6b - SO2 Dispečink'!$M$25</f>
        <v>0</v>
      </c>
      <c r="AT89" s="70">
        <f>ROUND(SUM($AV$89:$AW$89),2)</f>
        <v>0</v>
      </c>
      <c r="AU89" s="71">
        <f>'inveko6b - SO2 Dispečink'!$W$124</f>
        <v>1896.5967159999998</v>
      </c>
      <c r="AV89" s="70">
        <f>'inveko6b - SO2 Dispečink'!$M$29</f>
        <v>0</v>
      </c>
      <c r="AW89" s="70">
        <f>'inveko6b - SO2 Dispečink'!$M$30</f>
        <v>0</v>
      </c>
      <c r="AX89" s="70">
        <f>'inveko6b - SO2 Dispečink'!$M$31</f>
        <v>0</v>
      </c>
      <c r="AY89" s="70">
        <f>'inveko6b - SO2 Dispečink'!$M$32</f>
        <v>0</v>
      </c>
      <c r="AZ89" s="70">
        <f>'inveko6b - SO2 Dispečink'!$H$29</f>
        <v>0</v>
      </c>
      <c r="BA89" s="70">
        <f>'inveko6b - SO2 Dispečink'!$H$30</f>
        <v>0</v>
      </c>
      <c r="BB89" s="70">
        <f>'inveko6b - SO2 Dispečink'!$H$31</f>
        <v>0</v>
      </c>
      <c r="BC89" s="70">
        <f>'inveko6b - SO2 Dispečink'!$H$32</f>
        <v>0</v>
      </c>
      <c r="BD89" s="72">
        <f>'inveko6b - SO2 Dispečink'!$H$33</f>
        <v>0</v>
      </c>
      <c r="BT89" s="65" t="s">
        <v>19</v>
      </c>
      <c r="BV89" s="65" t="s">
        <v>76</v>
      </c>
      <c r="BW89" s="65" t="s">
        <v>84</v>
      </c>
      <c r="BX89" s="65" t="s">
        <v>77</v>
      </c>
    </row>
    <row r="90" spans="1:76" s="65" customFormat="1" ht="28.5" customHeight="1">
      <c r="A90" s="139" t="s">
        <v>598</v>
      </c>
      <c r="B90" s="66"/>
      <c r="C90" s="67"/>
      <c r="D90" s="154" t="s">
        <v>85</v>
      </c>
      <c r="E90" s="155"/>
      <c r="F90" s="155"/>
      <c r="G90" s="155"/>
      <c r="H90" s="155"/>
      <c r="I90" s="67"/>
      <c r="J90" s="154" t="s">
        <v>86</v>
      </c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2">
        <f>'inveko6c - SO 3 Hlavní ob...'!$M$27</f>
        <v>0</v>
      </c>
      <c r="AH90" s="153"/>
      <c r="AI90" s="153"/>
      <c r="AJ90" s="153"/>
      <c r="AK90" s="153"/>
      <c r="AL90" s="153"/>
      <c r="AM90" s="153"/>
      <c r="AN90" s="152">
        <f>ROUND(SUM($AG$90,$AT$90),2)</f>
        <v>0</v>
      </c>
      <c r="AO90" s="153"/>
      <c r="AP90" s="153"/>
      <c r="AQ90" s="68"/>
      <c r="AS90" s="69">
        <f>'inveko6c - SO 3 Hlavní ob...'!$M$25</f>
        <v>0</v>
      </c>
      <c r="AT90" s="70">
        <f>ROUND(SUM($AV$90:$AW$90),2)</f>
        <v>0</v>
      </c>
      <c r="AU90" s="71">
        <f>'inveko6c - SO 3 Hlavní ob...'!$W$131</f>
        <v>4768.645794000001</v>
      </c>
      <c r="AV90" s="70">
        <f>'inveko6c - SO 3 Hlavní ob...'!$M$29</f>
        <v>0</v>
      </c>
      <c r="AW90" s="70">
        <f>'inveko6c - SO 3 Hlavní ob...'!$M$30</f>
        <v>0</v>
      </c>
      <c r="AX90" s="70">
        <f>'inveko6c - SO 3 Hlavní ob...'!$M$31</f>
        <v>0</v>
      </c>
      <c r="AY90" s="70">
        <f>'inveko6c - SO 3 Hlavní ob...'!$M$32</f>
        <v>0</v>
      </c>
      <c r="AZ90" s="70">
        <f>'inveko6c - SO 3 Hlavní ob...'!$H$29</f>
        <v>0</v>
      </c>
      <c r="BA90" s="70">
        <f>'inveko6c - SO 3 Hlavní ob...'!$H$30</f>
        <v>0</v>
      </c>
      <c r="BB90" s="70">
        <f>'inveko6c - SO 3 Hlavní ob...'!$H$31</f>
        <v>0</v>
      </c>
      <c r="BC90" s="70">
        <f>'inveko6c - SO 3 Hlavní ob...'!$H$32</f>
        <v>0</v>
      </c>
      <c r="BD90" s="72">
        <f>'inveko6c - SO 3 Hlavní ob...'!$H$33</f>
        <v>0</v>
      </c>
      <c r="BT90" s="65" t="s">
        <v>19</v>
      </c>
      <c r="BV90" s="65" t="s">
        <v>76</v>
      </c>
      <c r="BW90" s="65" t="s">
        <v>87</v>
      </c>
      <c r="BX90" s="65" t="s">
        <v>77</v>
      </c>
    </row>
    <row r="91" spans="1:76" s="65" customFormat="1" ht="28.5" customHeight="1">
      <c r="A91" s="139" t="s">
        <v>598</v>
      </c>
      <c r="B91" s="66"/>
      <c r="C91" s="67"/>
      <c r="D91" s="154" t="s">
        <v>88</v>
      </c>
      <c r="E91" s="155"/>
      <c r="F91" s="155"/>
      <c r="G91" s="155"/>
      <c r="H91" s="155"/>
      <c r="I91" s="67"/>
      <c r="J91" s="154" t="s">
        <v>89</v>
      </c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2">
        <f>'inveko6d - SO 4 Společens...'!$M$27</f>
        <v>0</v>
      </c>
      <c r="AH91" s="153"/>
      <c r="AI91" s="153"/>
      <c r="AJ91" s="153"/>
      <c r="AK91" s="153"/>
      <c r="AL91" s="153"/>
      <c r="AM91" s="153"/>
      <c r="AN91" s="152">
        <f>ROUND(SUM($AG$91,$AT$91),2)</f>
        <v>0</v>
      </c>
      <c r="AO91" s="153"/>
      <c r="AP91" s="153"/>
      <c r="AQ91" s="68"/>
      <c r="AS91" s="69">
        <f>'inveko6d - SO 4 Společens...'!$M$25</f>
        <v>0</v>
      </c>
      <c r="AT91" s="70">
        <f>ROUND(SUM($AV$91:$AW$91),2)</f>
        <v>0</v>
      </c>
      <c r="AU91" s="71">
        <f>'inveko6d - SO 4 Společens...'!$W$122</f>
        <v>1286.6380410000002</v>
      </c>
      <c r="AV91" s="70">
        <f>'inveko6d - SO 4 Společens...'!$M$29</f>
        <v>0</v>
      </c>
      <c r="AW91" s="70">
        <f>'inveko6d - SO 4 Společens...'!$M$30</f>
        <v>0</v>
      </c>
      <c r="AX91" s="70">
        <f>'inveko6d - SO 4 Společens...'!$M$31</f>
        <v>0</v>
      </c>
      <c r="AY91" s="70">
        <f>'inveko6d - SO 4 Společens...'!$M$32</f>
        <v>0</v>
      </c>
      <c r="AZ91" s="70">
        <f>'inveko6d - SO 4 Společens...'!$H$29</f>
        <v>0</v>
      </c>
      <c r="BA91" s="70">
        <f>'inveko6d - SO 4 Společens...'!$H$30</f>
        <v>0</v>
      </c>
      <c r="BB91" s="70">
        <f>'inveko6d - SO 4 Společens...'!$H$31</f>
        <v>0</v>
      </c>
      <c r="BC91" s="70">
        <f>'inveko6d - SO 4 Společens...'!$H$32</f>
        <v>0</v>
      </c>
      <c r="BD91" s="72">
        <f>'inveko6d - SO 4 Společens...'!$H$33</f>
        <v>0</v>
      </c>
      <c r="BT91" s="65" t="s">
        <v>19</v>
      </c>
      <c r="BV91" s="65" t="s">
        <v>76</v>
      </c>
      <c r="BW91" s="65" t="s">
        <v>90</v>
      </c>
      <c r="BX91" s="65" t="s">
        <v>77</v>
      </c>
    </row>
    <row r="92" spans="1:76" s="65" customFormat="1" ht="28.5" customHeight="1">
      <c r="A92" s="139" t="s">
        <v>598</v>
      </c>
      <c r="B92" s="66"/>
      <c r="C92" s="67"/>
      <c r="D92" s="154" t="s">
        <v>91</v>
      </c>
      <c r="E92" s="155"/>
      <c r="F92" s="155"/>
      <c r="G92" s="155"/>
      <c r="H92" s="155"/>
      <c r="I92" s="67"/>
      <c r="J92" s="154" t="s">
        <v>92</v>
      </c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2">
        <f>'inveko6e - Elektro a hrom...'!$M$27</f>
        <v>0</v>
      </c>
      <c r="AH92" s="153"/>
      <c r="AI92" s="153"/>
      <c r="AJ92" s="153"/>
      <c r="AK92" s="153"/>
      <c r="AL92" s="153"/>
      <c r="AM92" s="153"/>
      <c r="AN92" s="152">
        <f>ROUND(SUM($AG$92,$AT$92),2)</f>
        <v>0</v>
      </c>
      <c r="AO92" s="153"/>
      <c r="AP92" s="153"/>
      <c r="AQ92" s="68"/>
      <c r="AS92" s="73">
        <f>'inveko6e - Elektro a hrom...'!$M$25</f>
        <v>0</v>
      </c>
      <c r="AT92" s="74">
        <f>ROUND(SUM($AV$92:$AW$92),2)</f>
        <v>0</v>
      </c>
      <c r="AU92" s="75">
        <f>'inveko6e - Elektro a hrom...'!$W$111</f>
        <v>0.16</v>
      </c>
      <c r="AV92" s="74">
        <f>'inveko6e - Elektro a hrom...'!$M$29</f>
        <v>0</v>
      </c>
      <c r="AW92" s="74">
        <f>'inveko6e - Elektro a hrom...'!$M$30</f>
        <v>0</v>
      </c>
      <c r="AX92" s="74">
        <f>'inveko6e - Elektro a hrom...'!$M$31</f>
        <v>0</v>
      </c>
      <c r="AY92" s="74">
        <f>'inveko6e - Elektro a hrom...'!$M$32</f>
        <v>0</v>
      </c>
      <c r="AZ92" s="74">
        <f>'inveko6e - Elektro a hrom...'!$H$29</f>
        <v>0</v>
      </c>
      <c r="BA92" s="74">
        <f>'inveko6e - Elektro a hrom...'!$H$30</f>
        <v>0</v>
      </c>
      <c r="BB92" s="74">
        <f>'inveko6e - Elektro a hrom...'!$H$31</f>
        <v>0</v>
      </c>
      <c r="BC92" s="74">
        <f>'inveko6e - Elektro a hrom...'!$H$32</f>
        <v>0</v>
      </c>
      <c r="BD92" s="76">
        <f>'inveko6e - Elektro a hrom...'!$H$33</f>
        <v>0</v>
      </c>
      <c r="BT92" s="65" t="s">
        <v>19</v>
      </c>
      <c r="BV92" s="65" t="s">
        <v>76</v>
      </c>
      <c r="BW92" s="65" t="s">
        <v>93</v>
      </c>
      <c r="BX92" s="65" t="s">
        <v>77</v>
      </c>
    </row>
    <row r="93" spans="2:43" s="2" customFormat="1" ht="14.25" customHeight="1">
      <c r="B93" s="10"/>
      <c r="AQ93" s="11"/>
    </row>
    <row r="94" spans="2:49" s="6" customFormat="1" ht="30.75" customHeight="1">
      <c r="B94" s="19"/>
      <c r="C94" s="59" t="s">
        <v>94</v>
      </c>
      <c r="AG94" s="149">
        <v>0</v>
      </c>
      <c r="AH94" s="151"/>
      <c r="AI94" s="151"/>
      <c r="AJ94" s="151"/>
      <c r="AK94" s="151"/>
      <c r="AL94" s="151"/>
      <c r="AM94" s="151"/>
      <c r="AN94" s="149">
        <v>0</v>
      </c>
      <c r="AO94" s="151"/>
      <c r="AP94" s="151"/>
      <c r="AQ94" s="20"/>
      <c r="AS94" s="54" t="s">
        <v>95</v>
      </c>
      <c r="AT94" s="55" t="s">
        <v>96</v>
      </c>
      <c r="AU94" s="55" t="s">
        <v>38</v>
      </c>
      <c r="AV94" s="56" t="s">
        <v>61</v>
      </c>
      <c r="AW94" s="57"/>
    </row>
    <row r="95" spans="2:48" s="6" customFormat="1" ht="12" customHeight="1">
      <c r="B95" s="19"/>
      <c r="AQ95" s="20"/>
      <c r="AS95" s="32"/>
      <c r="AT95" s="32"/>
      <c r="AU95" s="32"/>
      <c r="AV95" s="32"/>
    </row>
    <row r="96" spans="2:43" s="6" customFormat="1" ht="30.75" customHeight="1">
      <c r="B96" s="19"/>
      <c r="C96" s="77" t="s">
        <v>97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145">
        <f>ROUND($AG$87+$AG$94,2)</f>
        <v>0</v>
      </c>
      <c r="AH96" s="146"/>
      <c r="AI96" s="146"/>
      <c r="AJ96" s="146"/>
      <c r="AK96" s="146"/>
      <c r="AL96" s="146"/>
      <c r="AM96" s="146"/>
      <c r="AN96" s="145">
        <f>ROUND($AN$87+$AN$94,2)</f>
        <v>0</v>
      </c>
      <c r="AO96" s="146"/>
      <c r="AP96" s="146"/>
      <c r="AQ96" s="20"/>
    </row>
    <row r="97" spans="2:43" s="6" customFormat="1" ht="7.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2"/>
    </row>
  </sheetData>
  <sheetProtection/>
  <mergeCells count="60">
    <mergeCell ref="C2:AP2"/>
    <mergeCell ref="C4:AP4"/>
    <mergeCell ref="K5:AO5"/>
    <mergeCell ref="K6:AO6"/>
    <mergeCell ref="AK23:AO23"/>
    <mergeCell ref="AK24:AO24"/>
    <mergeCell ref="AK26:AO26"/>
    <mergeCell ref="L28:O28"/>
    <mergeCell ref="W28:AE28"/>
    <mergeCell ref="AK28:AO28"/>
    <mergeCell ref="AK32:AO32"/>
    <mergeCell ref="L29:O29"/>
    <mergeCell ref="W29:AE29"/>
    <mergeCell ref="AK29:AO29"/>
    <mergeCell ref="L30:O30"/>
    <mergeCell ref="W30:AE30"/>
    <mergeCell ref="AK30:AO30"/>
    <mergeCell ref="AN85:AP85"/>
    <mergeCell ref="X34:AB34"/>
    <mergeCell ref="AK34:AO34"/>
    <mergeCell ref="C76:AP76"/>
    <mergeCell ref="L78:AO78"/>
    <mergeCell ref="L31:O31"/>
    <mergeCell ref="W31:AE31"/>
    <mergeCell ref="AK31:AO31"/>
    <mergeCell ref="L32:O32"/>
    <mergeCell ref="W32:AE32"/>
    <mergeCell ref="AN88:AP88"/>
    <mergeCell ref="AG88:AM8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G90:AM90"/>
    <mergeCell ref="D90:H90"/>
    <mergeCell ref="J90:AF90"/>
    <mergeCell ref="AN89:AP89"/>
    <mergeCell ref="AG89:AM89"/>
    <mergeCell ref="D89:H89"/>
    <mergeCell ref="J89:AF89"/>
    <mergeCell ref="D92:H92"/>
    <mergeCell ref="J92:AF92"/>
    <mergeCell ref="AN91:AP91"/>
    <mergeCell ref="AG91:AM91"/>
    <mergeCell ref="D91:H91"/>
    <mergeCell ref="J91:AF91"/>
    <mergeCell ref="AG96:AM96"/>
    <mergeCell ref="AN96:AP96"/>
    <mergeCell ref="AR2:BE2"/>
    <mergeCell ref="AG87:AM87"/>
    <mergeCell ref="AN87:AP87"/>
    <mergeCell ref="AG94:AM94"/>
    <mergeCell ref="AN94:AP94"/>
    <mergeCell ref="AN92:AP92"/>
    <mergeCell ref="AG92:AM92"/>
    <mergeCell ref="AN90:AP90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inveko6a - SO 1 Vrátnice'!C2" tooltip="inveko6a - SO 1 Vrátnice" display="/"/>
    <hyperlink ref="A89" location="'inveko6b - SO2 Dispečink'!C2" tooltip="inveko6b - SO2 Dispečink" display="/"/>
    <hyperlink ref="A90" location="'inveko6c - SO 3 Hlavní ob...'!C2" tooltip="inveko6c - SO 3 Hlavní ob..." display="/"/>
    <hyperlink ref="A91" location="'inveko6d - SO 4 Společens...'!C2" tooltip="inveko6d - SO 4 Společens..." display="/"/>
    <hyperlink ref="A92" location="'inveko6e - Elektro a hrom...'!C2" tooltip="inveko6e - Elektro a hrom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7"/>
  <sheetViews>
    <sheetView showGridLines="0" zoomScale="186" zoomScaleNormal="186" zoomScalePageLayoutView="0" workbookViewId="0" topLeftCell="A1">
      <pane ySplit="1" topLeftCell="A218" activePane="bottomLeft" state="frozen"/>
      <selection pane="topLeft" activeCell="A1" sqref="A1"/>
      <selection pane="bottomLeft" activeCell="S231" sqref="S231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599</v>
      </c>
      <c r="G1" s="143"/>
      <c r="H1" s="176" t="s">
        <v>600</v>
      </c>
      <c r="I1" s="176"/>
      <c r="J1" s="176"/>
      <c r="K1" s="176"/>
      <c r="L1" s="143" t="s">
        <v>601</v>
      </c>
      <c r="M1" s="141"/>
      <c r="N1" s="141"/>
      <c r="O1" s="142" t="s">
        <v>98</v>
      </c>
      <c r="P1" s="141"/>
      <c r="Q1" s="141"/>
      <c r="R1" s="141"/>
      <c r="S1" s="143" t="s">
        <v>602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8" t="s">
        <v>100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4" t="str">
        <f>'Rekapitulace stavby'!$K$6</f>
        <v>Snížení energetické náročnosti budov DPmÚL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19"/>
      <c r="D7" s="15" t="s">
        <v>101</v>
      </c>
      <c r="F7" s="174" t="s">
        <v>102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5" t="str">
        <f>'Rekapitulace stavby'!$AN$8</f>
        <v>15.12.2015</v>
      </c>
      <c r="P9" s="15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59">
        <f>IF('Rekapitulace stavby'!$AN$10="","",'Rekapitulace stavby'!$AN$10)</f>
      </c>
      <c r="P11" s="15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29</v>
      </c>
      <c r="O12" s="159">
        <f>IF('Rekapitulace stavby'!$AN$11="","",'Rekapitulace stavby'!$AN$11)</f>
      </c>
      <c r="P12" s="15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59">
        <f>IF('Rekapitulace stavby'!$AN$13="","",'Rekapitulace stavby'!$AN$13)</f>
      </c>
      <c r="P14" s="15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59">
        <f>IF('Rekapitulace stavby'!$AN$14="","",'Rekapitulace stavby'!$AN$14)</f>
      </c>
      <c r="P15" s="15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159"/>
      <c r="P17" s="151"/>
      <c r="R17" s="20"/>
    </row>
    <row r="18" spans="2:18" s="6" customFormat="1" ht="18.75" customHeight="1">
      <c r="B18" s="19"/>
      <c r="E18" s="14" t="s">
        <v>32</v>
      </c>
      <c r="M18" s="16" t="s">
        <v>29</v>
      </c>
      <c r="O18" s="159"/>
      <c r="P18" s="15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59">
        <f>IF('Rekapitulace stavby'!$AN$19="","",'Rekapitulace stavby'!$AN$19)</f>
      </c>
      <c r="P20" s="15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59">
        <f>IF('Rekapitulace stavby'!$AN$20="","",'Rekapitulace stavby'!$AN$20)</f>
      </c>
      <c r="P21" s="15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20"/>
    </row>
    <row r="24" spans="2:18" s="6" customFormat="1" ht="15" customHeight="1">
      <c r="B24" s="19"/>
      <c r="D24" s="78" t="s">
        <v>103</v>
      </c>
      <c r="M24" s="175">
        <f>$N$88</f>
        <v>0</v>
      </c>
      <c r="N24" s="151"/>
      <c r="O24" s="151"/>
      <c r="P24" s="151"/>
      <c r="R24" s="20"/>
    </row>
    <row r="25" spans="2:18" s="6" customFormat="1" ht="15" customHeight="1">
      <c r="B25" s="19"/>
      <c r="D25" s="18" t="s">
        <v>104</v>
      </c>
      <c r="M25" s="175">
        <f>$N$107</f>
        <v>0</v>
      </c>
      <c r="N25" s="151"/>
      <c r="O25" s="151"/>
      <c r="P25" s="15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9" t="s">
        <v>37</v>
      </c>
      <c r="M27" s="201">
        <f>ROUND($M$24+$M$25,2)</f>
        <v>0</v>
      </c>
      <c r="N27" s="151"/>
      <c r="O27" s="151"/>
      <c r="P27" s="151"/>
      <c r="R27" s="20"/>
    </row>
    <row r="28" spans="2:18" s="6" customFormat="1" ht="7.5" customHeight="1">
      <c r="B28" s="1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20"/>
    </row>
    <row r="29" spans="2:18" s="6" customFormat="1" ht="15" customHeight="1">
      <c r="B29" s="19"/>
      <c r="D29" s="24" t="s">
        <v>38</v>
      </c>
      <c r="E29" s="24" t="s">
        <v>39</v>
      </c>
      <c r="F29" s="80">
        <v>0.21</v>
      </c>
      <c r="G29" s="81" t="s">
        <v>40</v>
      </c>
      <c r="H29" s="200">
        <f>ROUND((SUM($BE$107:$BE$108)+SUM($BE$126:$BE$236)),2)</f>
        <v>0</v>
      </c>
      <c r="I29" s="151"/>
      <c r="J29" s="151"/>
      <c r="M29" s="200">
        <f>ROUND((SUM($BE$107:$BE$108)+SUM($BE$126:$BE$236))*$F$29,2)</f>
        <v>0</v>
      </c>
      <c r="N29" s="151"/>
      <c r="O29" s="151"/>
      <c r="P29" s="151"/>
      <c r="R29" s="20"/>
    </row>
    <row r="30" spans="2:18" s="6" customFormat="1" ht="15" customHeight="1">
      <c r="B30" s="19"/>
      <c r="E30" s="24" t="s">
        <v>41</v>
      </c>
      <c r="F30" s="80">
        <v>0.15</v>
      </c>
      <c r="G30" s="81" t="s">
        <v>40</v>
      </c>
      <c r="H30" s="200">
        <f>ROUND((SUM($BF$107:$BF$108)+SUM($BF$126:$BF$236)),2)</f>
        <v>0</v>
      </c>
      <c r="I30" s="151"/>
      <c r="J30" s="151"/>
      <c r="M30" s="200">
        <f>ROUND((SUM($BF$107:$BF$108)+SUM($BF$126:$BF$236))*$F$30,2)</f>
        <v>0</v>
      </c>
      <c r="N30" s="151"/>
      <c r="O30" s="151"/>
      <c r="P30" s="151"/>
      <c r="R30" s="20"/>
    </row>
    <row r="31" spans="2:18" s="6" customFormat="1" ht="15" customHeight="1" hidden="1">
      <c r="B31" s="19"/>
      <c r="E31" s="24" t="s">
        <v>42</v>
      </c>
      <c r="F31" s="80">
        <v>0.21</v>
      </c>
      <c r="G31" s="81" t="s">
        <v>40</v>
      </c>
      <c r="H31" s="200">
        <f>ROUND((SUM($BG$107:$BG$108)+SUM($BG$126:$BG$236)),2)</f>
        <v>0</v>
      </c>
      <c r="I31" s="151"/>
      <c r="J31" s="151"/>
      <c r="M31" s="200">
        <v>0</v>
      </c>
      <c r="N31" s="151"/>
      <c r="O31" s="151"/>
      <c r="P31" s="151"/>
      <c r="R31" s="20"/>
    </row>
    <row r="32" spans="2:18" s="6" customFormat="1" ht="15" customHeight="1" hidden="1">
      <c r="B32" s="19"/>
      <c r="E32" s="24" t="s">
        <v>43</v>
      </c>
      <c r="F32" s="80">
        <v>0.15</v>
      </c>
      <c r="G32" s="81" t="s">
        <v>40</v>
      </c>
      <c r="H32" s="200">
        <f>ROUND((SUM($BH$107:$BH$108)+SUM($BH$126:$BH$236)),2)</f>
        <v>0</v>
      </c>
      <c r="I32" s="151"/>
      <c r="J32" s="151"/>
      <c r="M32" s="200">
        <v>0</v>
      </c>
      <c r="N32" s="151"/>
      <c r="O32" s="151"/>
      <c r="P32" s="151"/>
      <c r="R32" s="20"/>
    </row>
    <row r="33" spans="2:18" s="6" customFormat="1" ht="15" customHeight="1" hidden="1">
      <c r="B33" s="19"/>
      <c r="E33" s="24" t="s">
        <v>44</v>
      </c>
      <c r="F33" s="80">
        <v>0</v>
      </c>
      <c r="G33" s="81" t="s">
        <v>40</v>
      </c>
      <c r="H33" s="200">
        <f>ROUND((SUM($BI$107:$BI$108)+SUM($BI$126:$BI$236)),2)</f>
        <v>0</v>
      </c>
      <c r="I33" s="151"/>
      <c r="J33" s="151"/>
      <c r="M33" s="200">
        <v>0</v>
      </c>
      <c r="N33" s="151"/>
      <c r="O33" s="151"/>
      <c r="P33" s="15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45</v>
      </c>
      <c r="E35" s="29"/>
      <c r="F35" s="29"/>
      <c r="G35" s="82" t="s">
        <v>46</v>
      </c>
      <c r="H35" s="30" t="s">
        <v>47</v>
      </c>
      <c r="I35" s="29"/>
      <c r="J35" s="29"/>
      <c r="K35" s="29"/>
      <c r="L35" s="167">
        <f>ROUND(SUM($M$27:$M$33),2)</f>
        <v>0</v>
      </c>
      <c r="M35" s="161"/>
      <c r="N35" s="161"/>
      <c r="O35" s="161"/>
      <c r="P35" s="165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68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4" t="str">
        <f>$F$6</f>
        <v>Snížení energetické náročnosti budov DPmÚL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0"/>
    </row>
    <row r="79" spans="2:18" s="6" customFormat="1" ht="37.5" customHeight="1">
      <c r="B79" s="19"/>
      <c r="C79" s="48" t="s">
        <v>101</v>
      </c>
      <c r="F79" s="169" t="str">
        <f>$F$7</f>
        <v>inveko6a - SO 1 Vrátnice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Předlice</v>
      </c>
      <c r="K81" s="16" t="s">
        <v>22</v>
      </c>
      <c r="M81" s="195" t="str">
        <f>IF($O$9="","",$O$9)</f>
        <v>15.12.2015</v>
      </c>
      <c r="N81" s="151"/>
      <c r="O81" s="151"/>
      <c r="P81" s="15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31</v>
      </c>
      <c r="M83" s="159" t="str">
        <f>$E$18</f>
        <v>INVEKO 4U s.r.o.Litoměřice</v>
      </c>
      <c r="N83" s="151"/>
      <c r="O83" s="151"/>
      <c r="P83" s="151"/>
      <c r="Q83" s="151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34</v>
      </c>
      <c r="M84" s="159" t="str">
        <f>$E$21</f>
        <v> </v>
      </c>
      <c r="N84" s="151"/>
      <c r="O84" s="151"/>
      <c r="P84" s="151"/>
      <c r="Q84" s="15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9" t="s">
        <v>106</v>
      </c>
      <c r="D86" s="146"/>
      <c r="E86" s="146"/>
      <c r="F86" s="146"/>
      <c r="G86" s="146"/>
      <c r="H86" s="27"/>
      <c r="I86" s="27"/>
      <c r="J86" s="27"/>
      <c r="K86" s="27"/>
      <c r="L86" s="27"/>
      <c r="M86" s="27"/>
      <c r="N86" s="199" t="s">
        <v>107</v>
      </c>
      <c r="O86" s="151"/>
      <c r="P86" s="151"/>
      <c r="Q86" s="15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108</v>
      </c>
      <c r="N88" s="149">
        <f>ROUND($N$126,2)</f>
        <v>0</v>
      </c>
      <c r="O88" s="151"/>
      <c r="P88" s="151"/>
      <c r="Q88" s="151"/>
      <c r="R88" s="20"/>
      <c r="AU88" s="6" t="s">
        <v>109</v>
      </c>
    </row>
    <row r="89" spans="2:18" s="64" customFormat="1" ht="25.5" customHeight="1">
      <c r="B89" s="83"/>
      <c r="D89" s="84" t="s">
        <v>110</v>
      </c>
      <c r="N89" s="198">
        <f>ROUND($N$127,2)</f>
        <v>0</v>
      </c>
      <c r="O89" s="197"/>
      <c r="P89" s="197"/>
      <c r="Q89" s="197"/>
      <c r="R89" s="85"/>
    </row>
    <row r="90" spans="2:18" s="78" customFormat="1" ht="21" customHeight="1">
      <c r="B90" s="86"/>
      <c r="D90" s="87" t="s">
        <v>111</v>
      </c>
      <c r="N90" s="196">
        <f>ROUND($N$128,2)</f>
        <v>0</v>
      </c>
      <c r="O90" s="197"/>
      <c r="P90" s="197"/>
      <c r="Q90" s="197"/>
      <c r="R90" s="88"/>
    </row>
    <row r="91" spans="2:18" s="78" customFormat="1" ht="21" customHeight="1">
      <c r="B91" s="86"/>
      <c r="D91" s="87" t="s">
        <v>112</v>
      </c>
      <c r="N91" s="196">
        <f>ROUND($N$131,2)</f>
        <v>0</v>
      </c>
      <c r="O91" s="197"/>
      <c r="P91" s="197"/>
      <c r="Q91" s="197"/>
      <c r="R91" s="88"/>
    </row>
    <row r="92" spans="2:18" s="78" customFormat="1" ht="21" customHeight="1">
      <c r="B92" s="86"/>
      <c r="D92" s="87" t="s">
        <v>113</v>
      </c>
      <c r="N92" s="196">
        <f>ROUND($N$159,2)</f>
        <v>0</v>
      </c>
      <c r="O92" s="197"/>
      <c r="P92" s="197"/>
      <c r="Q92" s="197"/>
      <c r="R92" s="88"/>
    </row>
    <row r="93" spans="2:18" s="78" customFormat="1" ht="21" customHeight="1">
      <c r="B93" s="86"/>
      <c r="D93" s="87" t="s">
        <v>114</v>
      </c>
      <c r="N93" s="196">
        <f>ROUND($N$172,2)</f>
        <v>0</v>
      </c>
      <c r="O93" s="197"/>
      <c r="P93" s="197"/>
      <c r="Q93" s="197"/>
      <c r="R93" s="88"/>
    </row>
    <row r="94" spans="2:18" s="78" customFormat="1" ht="21" customHeight="1">
      <c r="B94" s="86"/>
      <c r="D94" s="87" t="s">
        <v>115</v>
      </c>
      <c r="N94" s="196">
        <f>ROUND($N$178,2)</f>
        <v>0</v>
      </c>
      <c r="O94" s="197"/>
      <c r="P94" s="197"/>
      <c r="Q94" s="197"/>
      <c r="R94" s="88"/>
    </row>
    <row r="95" spans="2:18" s="64" customFormat="1" ht="25.5" customHeight="1">
      <c r="B95" s="83"/>
      <c r="D95" s="84" t="s">
        <v>116</v>
      </c>
      <c r="N95" s="198">
        <f>ROUND($N$180,2)</f>
        <v>0</v>
      </c>
      <c r="O95" s="197"/>
      <c r="P95" s="197"/>
      <c r="Q95" s="197"/>
      <c r="R95" s="85"/>
    </row>
    <row r="96" spans="2:18" s="78" customFormat="1" ht="21" customHeight="1">
      <c r="B96" s="86"/>
      <c r="D96" s="87" t="s">
        <v>117</v>
      </c>
      <c r="N96" s="196">
        <f>ROUND($N$181,2)</f>
        <v>0</v>
      </c>
      <c r="O96" s="197"/>
      <c r="P96" s="197"/>
      <c r="Q96" s="197"/>
      <c r="R96" s="88"/>
    </row>
    <row r="97" spans="2:18" s="78" customFormat="1" ht="21" customHeight="1">
      <c r="B97" s="86"/>
      <c r="D97" s="87" t="s">
        <v>118</v>
      </c>
      <c r="N97" s="196">
        <f>ROUND($N$186,2)</f>
        <v>0</v>
      </c>
      <c r="O97" s="197"/>
      <c r="P97" s="197"/>
      <c r="Q97" s="197"/>
      <c r="R97" s="88"/>
    </row>
    <row r="98" spans="2:18" s="78" customFormat="1" ht="21" customHeight="1">
      <c r="B98" s="86"/>
      <c r="D98" s="87" t="s">
        <v>119</v>
      </c>
      <c r="N98" s="196">
        <f>ROUND($N$192,2)</f>
        <v>0</v>
      </c>
      <c r="O98" s="197"/>
      <c r="P98" s="197"/>
      <c r="Q98" s="197"/>
      <c r="R98" s="88"/>
    </row>
    <row r="99" spans="2:18" s="78" customFormat="1" ht="21" customHeight="1">
      <c r="B99" s="86"/>
      <c r="D99" s="87" t="s">
        <v>120</v>
      </c>
      <c r="N99" s="196">
        <f>ROUND($N$195,2)</f>
        <v>0</v>
      </c>
      <c r="O99" s="197"/>
      <c r="P99" s="197"/>
      <c r="Q99" s="197"/>
      <c r="R99" s="88"/>
    </row>
    <row r="100" spans="2:18" s="78" customFormat="1" ht="21" customHeight="1">
      <c r="B100" s="86"/>
      <c r="D100" s="87" t="s">
        <v>121</v>
      </c>
      <c r="N100" s="196">
        <f>ROUND($N$198,2)</f>
        <v>0</v>
      </c>
      <c r="O100" s="197"/>
      <c r="P100" s="197"/>
      <c r="Q100" s="197"/>
      <c r="R100" s="88"/>
    </row>
    <row r="101" spans="2:18" s="78" customFormat="1" ht="21" customHeight="1">
      <c r="B101" s="86"/>
      <c r="D101" s="87" t="s">
        <v>122</v>
      </c>
      <c r="N101" s="196">
        <f>ROUND($N$200,2)</f>
        <v>0</v>
      </c>
      <c r="O101" s="197"/>
      <c r="P101" s="197"/>
      <c r="Q101" s="197"/>
      <c r="R101" s="88"/>
    </row>
    <row r="102" spans="2:18" s="78" customFormat="1" ht="21" customHeight="1">
      <c r="B102" s="86"/>
      <c r="D102" s="87" t="s">
        <v>123</v>
      </c>
      <c r="N102" s="196">
        <f>ROUND($N$207,2)</f>
        <v>0</v>
      </c>
      <c r="O102" s="197"/>
      <c r="P102" s="197"/>
      <c r="Q102" s="197"/>
      <c r="R102" s="88"/>
    </row>
    <row r="103" spans="2:18" s="78" customFormat="1" ht="21" customHeight="1">
      <c r="B103" s="86"/>
      <c r="D103" s="87" t="s">
        <v>124</v>
      </c>
      <c r="N103" s="196">
        <f>ROUND($N$212,2)</f>
        <v>0</v>
      </c>
      <c r="O103" s="197"/>
      <c r="P103" s="197"/>
      <c r="Q103" s="197"/>
      <c r="R103" s="88"/>
    </row>
    <row r="104" spans="2:18" s="78" customFormat="1" ht="21" customHeight="1">
      <c r="B104" s="86"/>
      <c r="D104" s="87" t="s">
        <v>125</v>
      </c>
      <c r="N104" s="196">
        <f>ROUND($N$225,2)</f>
        <v>0</v>
      </c>
      <c r="O104" s="197"/>
      <c r="P104" s="197"/>
      <c r="Q104" s="197"/>
      <c r="R104" s="88"/>
    </row>
    <row r="105" spans="2:18" s="78" customFormat="1" ht="21" customHeight="1">
      <c r="B105" s="86"/>
      <c r="D105" s="87" t="s">
        <v>126</v>
      </c>
      <c r="N105" s="196">
        <f>ROUND($N$232,2)</f>
        <v>0</v>
      </c>
      <c r="O105" s="197"/>
      <c r="P105" s="197"/>
      <c r="Q105" s="197"/>
      <c r="R105" s="88"/>
    </row>
    <row r="106" spans="2:18" s="6" customFormat="1" ht="22.5" customHeight="1">
      <c r="B106" s="19"/>
      <c r="R106" s="20"/>
    </row>
    <row r="107" spans="2:21" s="6" customFormat="1" ht="30" customHeight="1">
      <c r="B107" s="19"/>
      <c r="C107" s="59" t="s">
        <v>127</v>
      </c>
      <c r="N107" s="149">
        <v>0</v>
      </c>
      <c r="O107" s="151"/>
      <c r="P107" s="151"/>
      <c r="Q107" s="151"/>
      <c r="R107" s="20"/>
      <c r="T107" s="89"/>
      <c r="U107" s="90" t="s">
        <v>38</v>
      </c>
    </row>
    <row r="108" spans="2:18" s="6" customFormat="1" ht="18.75" customHeight="1">
      <c r="B108" s="19"/>
      <c r="R108" s="20"/>
    </row>
    <row r="109" spans="2:18" s="6" customFormat="1" ht="30" customHeight="1">
      <c r="B109" s="19"/>
      <c r="C109" s="77" t="s">
        <v>97</v>
      </c>
      <c r="D109" s="27"/>
      <c r="E109" s="27"/>
      <c r="F109" s="27"/>
      <c r="G109" s="27"/>
      <c r="H109" s="27"/>
      <c r="I109" s="27"/>
      <c r="J109" s="27"/>
      <c r="K109" s="27"/>
      <c r="L109" s="145">
        <f>ROUND(SUM($N$88+$N$107),2)</f>
        <v>0</v>
      </c>
      <c r="M109" s="146"/>
      <c r="N109" s="146"/>
      <c r="O109" s="146"/>
      <c r="P109" s="146"/>
      <c r="Q109" s="146"/>
      <c r="R109" s="20"/>
    </row>
    <row r="110" spans="2:18" s="6" customFormat="1" ht="7.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4" spans="2:18" s="6" customFormat="1" ht="7.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5"/>
    </row>
    <row r="115" spans="2:18" s="6" customFormat="1" ht="37.5" customHeight="1">
      <c r="B115" s="19"/>
      <c r="C115" s="168" t="s">
        <v>128</v>
      </c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20"/>
    </row>
    <row r="116" spans="2:18" s="6" customFormat="1" ht="7.5" customHeight="1">
      <c r="B116" s="19"/>
      <c r="R116" s="20"/>
    </row>
    <row r="117" spans="2:18" s="6" customFormat="1" ht="30.75" customHeight="1">
      <c r="B117" s="19"/>
      <c r="C117" s="16" t="s">
        <v>14</v>
      </c>
      <c r="F117" s="194" t="str">
        <f>$F$6</f>
        <v>Snížení energetické náročnosti budov DPmÚL</v>
      </c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R117" s="20"/>
    </row>
    <row r="118" spans="2:18" s="6" customFormat="1" ht="37.5" customHeight="1">
      <c r="B118" s="19"/>
      <c r="C118" s="48" t="s">
        <v>101</v>
      </c>
      <c r="F118" s="169" t="str">
        <f>$F$7</f>
        <v>inveko6a - SO 1 Vrátnice</v>
      </c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R118" s="20"/>
    </row>
    <row r="119" spans="2:18" s="6" customFormat="1" ht="7.5" customHeight="1">
      <c r="B119" s="19"/>
      <c r="R119" s="20"/>
    </row>
    <row r="120" spans="2:18" s="6" customFormat="1" ht="18.75" customHeight="1">
      <c r="B120" s="19"/>
      <c r="C120" s="16" t="s">
        <v>20</v>
      </c>
      <c r="F120" s="14" t="str">
        <f>$F$9</f>
        <v>Předlice</v>
      </c>
      <c r="K120" s="16" t="s">
        <v>22</v>
      </c>
      <c r="M120" s="195" t="str">
        <f>IF($O$9="","",$O$9)</f>
        <v>15.12.2015</v>
      </c>
      <c r="N120" s="151"/>
      <c r="O120" s="151"/>
      <c r="P120" s="151"/>
      <c r="R120" s="20"/>
    </row>
    <row r="121" spans="2:18" s="6" customFormat="1" ht="7.5" customHeight="1">
      <c r="B121" s="19"/>
      <c r="R121" s="20"/>
    </row>
    <row r="122" spans="2:18" s="6" customFormat="1" ht="15.75" customHeight="1">
      <c r="B122" s="19"/>
      <c r="C122" s="16" t="s">
        <v>26</v>
      </c>
      <c r="F122" s="14" t="str">
        <f>$E$12</f>
        <v> </v>
      </c>
      <c r="K122" s="16" t="s">
        <v>31</v>
      </c>
      <c r="M122" s="159" t="str">
        <f>$E$18</f>
        <v>INVEKO 4U s.r.o.Litoměřice</v>
      </c>
      <c r="N122" s="151"/>
      <c r="O122" s="151"/>
      <c r="P122" s="151"/>
      <c r="Q122" s="151"/>
      <c r="R122" s="20"/>
    </row>
    <row r="123" spans="2:18" s="6" customFormat="1" ht="15" customHeight="1">
      <c r="B123" s="19"/>
      <c r="C123" s="16" t="s">
        <v>30</v>
      </c>
      <c r="F123" s="14" t="str">
        <f>IF($E$15="","",$E$15)</f>
        <v> </v>
      </c>
      <c r="K123" s="16" t="s">
        <v>34</v>
      </c>
      <c r="M123" s="159" t="str">
        <f>$E$21</f>
        <v> </v>
      </c>
      <c r="N123" s="151"/>
      <c r="O123" s="151"/>
      <c r="P123" s="151"/>
      <c r="Q123" s="151"/>
      <c r="R123" s="20"/>
    </row>
    <row r="124" spans="2:18" s="6" customFormat="1" ht="11.25" customHeight="1">
      <c r="B124" s="19"/>
      <c r="R124" s="20"/>
    </row>
    <row r="125" spans="2:27" s="91" customFormat="1" ht="30" customHeight="1">
      <c r="B125" s="92"/>
      <c r="C125" s="93" t="s">
        <v>129</v>
      </c>
      <c r="D125" s="94" t="s">
        <v>130</v>
      </c>
      <c r="E125" s="94" t="s">
        <v>56</v>
      </c>
      <c r="F125" s="191" t="s">
        <v>131</v>
      </c>
      <c r="G125" s="192"/>
      <c r="H125" s="192"/>
      <c r="I125" s="192"/>
      <c r="J125" s="94" t="s">
        <v>132</v>
      </c>
      <c r="K125" s="94" t="s">
        <v>133</v>
      </c>
      <c r="L125" s="191" t="s">
        <v>134</v>
      </c>
      <c r="M125" s="192"/>
      <c r="N125" s="191" t="s">
        <v>135</v>
      </c>
      <c r="O125" s="192"/>
      <c r="P125" s="192"/>
      <c r="Q125" s="193"/>
      <c r="R125" s="95"/>
      <c r="T125" s="54" t="s">
        <v>136</v>
      </c>
      <c r="U125" s="55" t="s">
        <v>38</v>
      </c>
      <c r="V125" s="55" t="s">
        <v>137</v>
      </c>
      <c r="W125" s="55" t="s">
        <v>138</v>
      </c>
      <c r="X125" s="55" t="s">
        <v>139</v>
      </c>
      <c r="Y125" s="55" t="s">
        <v>140</v>
      </c>
      <c r="Z125" s="55" t="s">
        <v>141</v>
      </c>
      <c r="AA125" s="56" t="s">
        <v>142</v>
      </c>
    </row>
    <row r="126" spans="2:63" s="6" customFormat="1" ht="30" customHeight="1">
      <c r="B126" s="19"/>
      <c r="C126" s="59" t="s">
        <v>103</v>
      </c>
      <c r="N126" s="184">
        <f>$BK$126</f>
        <v>0</v>
      </c>
      <c r="O126" s="151"/>
      <c r="P126" s="151"/>
      <c r="Q126" s="151"/>
      <c r="R126" s="20"/>
      <c r="T126" s="58"/>
      <c r="U126" s="32"/>
      <c r="V126" s="32"/>
      <c r="W126" s="96">
        <f>$W$127+$W$180</f>
        <v>1446.9450549999997</v>
      </c>
      <c r="X126" s="32"/>
      <c r="Y126" s="96">
        <f>$Y$127+$Y$180</f>
        <v>14.726281870000001</v>
      </c>
      <c r="Z126" s="32"/>
      <c r="AA126" s="97">
        <f>$AA$127+$AA$180</f>
        <v>9.2779414</v>
      </c>
      <c r="AT126" s="6" t="s">
        <v>73</v>
      </c>
      <c r="AU126" s="6" t="s">
        <v>109</v>
      </c>
      <c r="BK126" s="98">
        <f>$BK$127+$BK$180</f>
        <v>0</v>
      </c>
    </row>
    <row r="127" spans="2:63" s="99" customFormat="1" ht="37.5" customHeight="1">
      <c r="B127" s="100"/>
      <c r="D127" s="101" t="s">
        <v>110</v>
      </c>
      <c r="N127" s="185">
        <f>$BK$127</f>
        <v>0</v>
      </c>
      <c r="O127" s="178"/>
      <c r="P127" s="178"/>
      <c r="Q127" s="178"/>
      <c r="R127" s="103"/>
      <c r="T127" s="104"/>
      <c r="W127" s="105">
        <f>$W$128+$W$131+$W$159+$W$172+$W$178</f>
        <v>749.3693019999998</v>
      </c>
      <c r="Y127" s="105">
        <f>$Y$128+$Y$131+$Y$159+$Y$172+$Y$178</f>
        <v>8.567577810000001</v>
      </c>
      <c r="AA127" s="106">
        <f>$AA$128+$AA$131+$AA$159+$AA$172+$AA$178</f>
        <v>8.071917</v>
      </c>
      <c r="AR127" s="102" t="s">
        <v>19</v>
      </c>
      <c r="AT127" s="102" t="s">
        <v>73</v>
      </c>
      <c r="AU127" s="102" t="s">
        <v>74</v>
      </c>
      <c r="AY127" s="102" t="s">
        <v>143</v>
      </c>
      <c r="BK127" s="107">
        <f>$BK$128+$BK$131+$BK$159+$BK$172+$BK$178</f>
        <v>0</v>
      </c>
    </row>
    <row r="128" spans="2:63" s="99" customFormat="1" ht="21" customHeight="1">
      <c r="B128" s="100"/>
      <c r="D128" s="108" t="s">
        <v>111</v>
      </c>
      <c r="N128" s="177">
        <f>$BK$128</f>
        <v>0</v>
      </c>
      <c r="O128" s="178"/>
      <c r="P128" s="178"/>
      <c r="Q128" s="178"/>
      <c r="R128" s="103"/>
      <c r="T128" s="104"/>
      <c r="W128" s="105">
        <f>SUM($W$129:$W$130)</f>
        <v>14.9418</v>
      </c>
      <c r="Y128" s="105">
        <f>SUM($Y$129:$Y$130)</f>
        <v>3.7960380000000002</v>
      </c>
      <c r="AA128" s="106">
        <f>SUM($AA$129:$AA$130)</f>
        <v>0</v>
      </c>
      <c r="AR128" s="102" t="s">
        <v>19</v>
      </c>
      <c r="AT128" s="102" t="s">
        <v>73</v>
      </c>
      <c r="AU128" s="102" t="s">
        <v>19</v>
      </c>
      <c r="AY128" s="102" t="s">
        <v>143</v>
      </c>
      <c r="BK128" s="107">
        <f>SUM($BK$129:$BK$130)</f>
        <v>0</v>
      </c>
    </row>
    <row r="129" spans="2:64" s="6" customFormat="1" ht="39" customHeight="1">
      <c r="B129" s="19"/>
      <c r="C129" s="109" t="s">
        <v>144</v>
      </c>
      <c r="D129" s="109" t="s">
        <v>145</v>
      </c>
      <c r="E129" s="110" t="s">
        <v>146</v>
      </c>
      <c r="F129" s="179" t="s">
        <v>147</v>
      </c>
      <c r="G129" s="180"/>
      <c r="H129" s="180"/>
      <c r="I129" s="180"/>
      <c r="J129" s="111" t="s">
        <v>148</v>
      </c>
      <c r="K129" s="112">
        <v>5.4</v>
      </c>
      <c r="L129" s="181">
        <v>0</v>
      </c>
      <c r="M129" s="180"/>
      <c r="N129" s="181">
        <f>ROUND($L$129*$K$129,2)</f>
        <v>0</v>
      </c>
      <c r="O129" s="180"/>
      <c r="P129" s="180"/>
      <c r="Q129" s="180"/>
      <c r="R129" s="20"/>
      <c r="T129" s="113"/>
      <c r="U129" s="25" t="s">
        <v>39</v>
      </c>
      <c r="V129" s="114">
        <v>2.767</v>
      </c>
      <c r="W129" s="114">
        <f>$V$129*$K$129</f>
        <v>14.9418</v>
      </c>
      <c r="X129" s="114">
        <v>0.70297</v>
      </c>
      <c r="Y129" s="114">
        <f>$X$129*$K$129</f>
        <v>3.7960380000000002</v>
      </c>
      <c r="Z129" s="114">
        <v>0</v>
      </c>
      <c r="AA129" s="115">
        <f>$Z$129*$K$129</f>
        <v>0</v>
      </c>
      <c r="AR129" s="6" t="s">
        <v>149</v>
      </c>
      <c r="AT129" s="6" t="s">
        <v>145</v>
      </c>
      <c r="AU129" s="6" t="s">
        <v>99</v>
      </c>
      <c r="AY129" s="6" t="s">
        <v>143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19</v>
      </c>
      <c r="BK129" s="116">
        <f>ROUND($L$129*$K$129,2)</f>
        <v>0</v>
      </c>
      <c r="BL129" s="6" t="s">
        <v>149</v>
      </c>
    </row>
    <row r="130" spans="2:51" s="6" customFormat="1" ht="15.75" customHeight="1">
      <c r="B130" s="117"/>
      <c r="E130" s="118"/>
      <c r="F130" s="182" t="s">
        <v>150</v>
      </c>
      <c r="G130" s="183"/>
      <c r="H130" s="183"/>
      <c r="I130" s="183"/>
      <c r="K130" s="119">
        <v>5.4</v>
      </c>
      <c r="R130" s="120"/>
      <c r="T130" s="121"/>
      <c r="AA130" s="122"/>
      <c r="AT130" s="118" t="s">
        <v>151</v>
      </c>
      <c r="AU130" s="118" t="s">
        <v>99</v>
      </c>
      <c r="AV130" s="118" t="s">
        <v>99</v>
      </c>
      <c r="AW130" s="118" t="s">
        <v>109</v>
      </c>
      <c r="AX130" s="118" t="s">
        <v>19</v>
      </c>
      <c r="AY130" s="118" t="s">
        <v>143</v>
      </c>
    </row>
    <row r="131" spans="2:63" s="99" customFormat="1" ht="30.75" customHeight="1">
      <c r="B131" s="100"/>
      <c r="D131" s="108" t="s">
        <v>112</v>
      </c>
      <c r="N131" s="177">
        <f>$BK$131</f>
        <v>0</v>
      </c>
      <c r="O131" s="178"/>
      <c r="P131" s="178"/>
      <c r="Q131" s="178"/>
      <c r="R131" s="103"/>
      <c r="T131" s="104"/>
      <c r="W131" s="105">
        <f>SUM($W$132:$W$158)</f>
        <v>540.9714999999999</v>
      </c>
      <c r="Y131" s="105">
        <f>SUM($Y$132:$Y$158)</f>
        <v>4.771539810000001</v>
      </c>
      <c r="AA131" s="106">
        <f>SUM($AA$132:$AA$158)</f>
        <v>0</v>
      </c>
      <c r="AR131" s="102" t="s">
        <v>19</v>
      </c>
      <c r="AT131" s="102" t="s">
        <v>73</v>
      </c>
      <c r="AU131" s="102" t="s">
        <v>19</v>
      </c>
      <c r="AY131" s="102" t="s">
        <v>143</v>
      </c>
      <c r="BK131" s="107">
        <f>SUM($BK$132:$BK$158)</f>
        <v>0</v>
      </c>
    </row>
    <row r="132" spans="2:64" s="6" customFormat="1" ht="27" customHeight="1">
      <c r="B132" s="19"/>
      <c r="C132" s="109" t="s">
        <v>152</v>
      </c>
      <c r="D132" s="109" t="s">
        <v>145</v>
      </c>
      <c r="E132" s="110" t="s">
        <v>153</v>
      </c>
      <c r="F132" s="179" t="s">
        <v>154</v>
      </c>
      <c r="G132" s="180"/>
      <c r="H132" s="180"/>
      <c r="I132" s="180"/>
      <c r="J132" s="111" t="s">
        <v>155</v>
      </c>
      <c r="K132" s="112">
        <v>206.17</v>
      </c>
      <c r="L132" s="181">
        <v>0</v>
      </c>
      <c r="M132" s="180"/>
      <c r="N132" s="181">
        <f>ROUND($L$132*$K$132,2)</f>
        <v>0</v>
      </c>
      <c r="O132" s="180"/>
      <c r="P132" s="180"/>
      <c r="Q132" s="180"/>
      <c r="R132" s="20"/>
      <c r="T132" s="113"/>
      <c r="U132" s="25" t="s">
        <v>39</v>
      </c>
      <c r="V132" s="114">
        <v>0.37</v>
      </c>
      <c r="W132" s="114">
        <f>$V$132*$K$132</f>
        <v>76.2829</v>
      </c>
      <c r="X132" s="114">
        <v>0.0015</v>
      </c>
      <c r="Y132" s="114">
        <f>$X$132*$K$132</f>
        <v>0.309255</v>
      </c>
      <c r="Z132" s="114">
        <v>0</v>
      </c>
      <c r="AA132" s="115">
        <f>$Z$132*$K$132</f>
        <v>0</v>
      </c>
      <c r="AR132" s="6" t="s">
        <v>149</v>
      </c>
      <c r="AT132" s="6" t="s">
        <v>145</v>
      </c>
      <c r="AU132" s="6" t="s">
        <v>99</v>
      </c>
      <c r="AY132" s="6" t="s">
        <v>143</v>
      </c>
      <c r="BE132" s="116">
        <f>IF($U$132="základní",$N$132,0)</f>
        <v>0</v>
      </c>
      <c r="BF132" s="116">
        <f>IF($U$132="snížená",$N$132,0)</f>
        <v>0</v>
      </c>
      <c r="BG132" s="116">
        <f>IF($U$132="zákl. přenesená",$N$132,0)</f>
        <v>0</v>
      </c>
      <c r="BH132" s="116">
        <f>IF($U$132="sníž. přenesená",$N$132,0)</f>
        <v>0</v>
      </c>
      <c r="BI132" s="116">
        <f>IF($U$132="nulová",$N$132,0)</f>
        <v>0</v>
      </c>
      <c r="BJ132" s="6" t="s">
        <v>19</v>
      </c>
      <c r="BK132" s="116">
        <f>ROUND($L$132*$K$132,2)</f>
        <v>0</v>
      </c>
      <c r="BL132" s="6" t="s">
        <v>149</v>
      </c>
    </row>
    <row r="133" spans="2:64" s="6" customFormat="1" ht="27" customHeight="1">
      <c r="B133" s="19"/>
      <c r="C133" s="109" t="s">
        <v>99</v>
      </c>
      <c r="D133" s="109" t="s">
        <v>145</v>
      </c>
      <c r="E133" s="110" t="s">
        <v>156</v>
      </c>
      <c r="F133" s="179" t="s">
        <v>157</v>
      </c>
      <c r="G133" s="180"/>
      <c r="H133" s="180"/>
      <c r="I133" s="180"/>
      <c r="J133" s="111" t="s">
        <v>158</v>
      </c>
      <c r="K133" s="112">
        <v>230.52</v>
      </c>
      <c r="L133" s="181">
        <v>0</v>
      </c>
      <c r="M133" s="180"/>
      <c r="N133" s="181">
        <f>ROUND($L$133*$K$133,2)</f>
        <v>0</v>
      </c>
      <c r="O133" s="180"/>
      <c r="P133" s="180"/>
      <c r="Q133" s="180"/>
      <c r="R133" s="20"/>
      <c r="T133" s="113"/>
      <c r="U133" s="25" t="s">
        <v>39</v>
      </c>
      <c r="V133" s="114">
        <v>0.074</v>
      </c>
      <c r="W133" s="114">
        <f>$V$133*$K$133</f>
        <v>17.05848</v>
      </c>
      <c r="X133" s="114">
        <v>0.00047</v>
      </c>
      <c r="Y133" s="114">
        <f>$X$133*$K$133</f>
        <v>0.10834440000000001</v>
      </c>
      <c r="Z133" s="114">
        <v>0</v>
      </c>
      <c r="AA133" s="115">
        <f>$Z$133*$K$133</f>
        <v>0</v>
      </c>
      <c r="AR133" s="6" t="s">
        <v>149</v>
      </c>
      <c r="AT133" s="6" t="s">
        <v>145</v>
      </c>
      <c r="AU133" s="6" t="s">
        <v>99</v>
      </c>
      <c r="AY133" s="6" t="s">
        <v>143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19</v>
      </c>
      <c r="BK133" s="116">
        <f>ROUND($L$133*$K$133,2)</f>
        <v>0</v>
      </c>
      <c r="BL133" s="6" t="s">
        <v>149</v>
      </c>
    </row>
    <row r="134" spans="2:51" s="6" customFormat="1" ht="15.75" customHeight="1">
      <c r="B134" s="117"/>
      <c r="E134" s="118"/>
      <c r="F134" s="182" t="s">
        <v>159</v>
      </c>
      <c r="G134" s="183"/>
      <c r="H134" s="183"/>
      <c r="I134" s="183"/>
      <c r="K134" s="119">
        <v>230.52</v>
      </c>
      <c r="R134" s="120"/>
      <c r="T134" s="121"/>
      <c r="AA134" s="122"/>
      <c r="AT134" s="118" t="s">
        <v>151</v>
      </c>
      <c r="AU134" s="118" t="s">
        <v>99</v>
      </c>
      <c r="AV134" s="118" t="s">
        <v>99</v>
      </c>
      <c r="AW134" s="118" t="s">
        <v>109</v>
      </c>
      <c r="AX134" s="118" t="s">
        <v>19</v>
      </c>
      <c r="AY134" s="118" t="s">
        <v>143</v>
      </c>
    </row>
    <row r="135" spans="2:64" s="6" customFormat="1" ht="27" customHeight="1">
      <c r="B135" s="19"/>
      <c r="C135" s="109" t="s">
        <v>160</v>
      </c>
      <c r="D135" s="109" t="s">
        <v>145</v>
      </c>
      <c r="E135" s="110" t="s">
        <v>161</v>
      </c>
      <c r="F135" s="179" t="s">
        <v>162</v>
      </c>
      <c r="G135" s="180"/>
      <c r="H135" s="180"/>
      <c r="I135" s="180"/>
      <c r="J135" s="111" t="s">
        <v>155</v>
      </c>
      <c r="K135" s="112">
        <v>77.44</v>
      </c>
      <c r="L135" s="181">
        <v>0</v>
      </c>
      <c r="M135" s="180"/>
      <c r="N135" s="181">
        <f>ROUND($L$135*$K$135,2)</f>
        <v>0</v>
      </c>
      <c r="O135" s="180"/>
      <c r="P135" s="180"/>
      <c r="Q135" s="180"/>
      <c r="R135" s="20"/>
      <c r="T135" s="113"/>
      <c r="U135" s="25" t="s">
        <v>39</v>
      </c>
      <c r="V135" s="114">
        <v>0.31</v>
      </c>
      <c r="W135" s="114">
        <f>$V$135*$K$135</f>
        <v>24.0064</v>
      </c>
      <c r="X135" s="114">
        <v>2E-05</v>
      </c>
      <c r="Y135" s="114">
        <f>$X$135*$K$135</f>
        <v>0.0015488000000000001</v>
      </c>
      <c r="Z135" s="114">
        <v>0</v>
      </c>
      <c r="AA135" s="115">
        <f>$Z$135*$K$135</f>
        <v>0</v>
      </c>
      <c r="AR135" s="6" t="s">
        <v>149</v>
      </c>
      <c r="AT135" s="6" t="s">
        <v>145</v>
      </c>
      <c r="AU135" s="6" t="s">
        <v>99</v>
      </c>
      <c r="AY135" s="6" t="s">
        <v>143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19</v>
      </c>
      <c r="BK135" s="116">
        <f>ROUND($L$135*$K$135,2)</f>
        <v>0</v>
      </c>
      <c r="BL135" s="6" t="s">
        <v>149</v>
      </c>
    </row>
    <row r="136" spans="2:64" s="6" customFormat="1" ht="27" customHeight="1">
      <c r="B136" s="19"/>
      <c r="C136" s="123" t="s">
        <v>149</v>
      </c>
      <c r="D136" s="123" t="s">
        <v>163</v>
      </c>
      <c r="E136" s="124" t="s">
        <v>164</v>
      </c>
      <c r="F136" s="186" t="s">
        <v>603</v>
      </c>
      <c r="G136" s="187"/>
      <c r="H136" s="187"/>
      <c r="I136" s="187"/>
      <c r="J136" s="125" t="s">
        <v>155</v>
      </c>
      <c r="K136" s="126">
        <v>78.162</v>
      </c>
      <c r="L136" s="188">
        <v>0</v>
      </c>
      <c r="M136" s="187"/>
      <c r="N136" s="188">
        <f>ROUND($L$136*$K$136,2)</f>
        <v>0</v>
      </c>
      <c r="O136" s="180"/>
      <c r="P136" s="180"/>
      <c r="Q136" s="180"/>
      <c r="R136" s="20"/>
      <c r="T136" s="113"/>
      <c r="U136" s="25" t="s">
        <v>39</v>
      </c>
      <c r="V136" s="114">
        <v>0</v>
      </c>
      <c r="W136" s="114">
        <f>$V$136*$K$136</f>
        <v>0</v>
      </c>
      <c r="X136" s="114">
        <v>0.0001</v>
      </c>
      <c r="Y136" s="114">
        <f>$X$136*$K$136</f>
        <v>0.0078162</v>
      </c>
      <c r="Z136" s="114">
        <v>0</v>
      </c>
      <c r="AA136" s="115">
        <f>$Z$136*$K$136</f>
        <v>0</v>
      </c>
      <c r="AR136" s="6" t="s">
        <v>165</v>
      </c>
      <c r="AT136" s="6" t="s">
        <v>163</v>
      </c>
      <c r="AU136" s="6" t="s">
        <v>99</v>
      </c>
      <c r="AY136" s="6" t="s">
        <v>143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6" t="s">
        <v>19</v>
      </c>
      <c r="BK136" s="116">
        <f>ROUND($L$136*$K$136,2)</f>
        <v>0</v>
      </c>
      <c r="BL136" s="6" t="s">
        <v>149</v>
      </c>
    </row>
    <row r="137" spans="2:64" s="6" customFormat="1" ht="27" customHeight="1">
      <c r="B137" s="19"/>
      <c r="C137" s="109" t="s">
        <v>166</v>
      </c>
      <c r="D137" s="109" t="s">
        <v>145</v>
      </c>
      <c r="E137" s="110" t="s">
        <v>167</v>
      </c>
      <c r="F137" s="179" t="s">
        <v>168</v>
      </c>
      <c r="G137" s="180"/>
      <c r="H137" s="180"/>
      <c r="I137" s="180"/>
      <c r="J137" s="111" t="s">
        <v>155</v>
      </c>
      <c r="K137" s="112">
        <v>219.97</v>
      </c>
      <c r="L137" s="181">
        <v>0</v>
      </c>
      <c r="M137" s="180"/>
      <c r="N137" s="181">
        <f>ROUND($L$137*$K$137,2)</f>
        <v>0</v>
      </c>
      <c r="O137" s="180"/>
      <c r="P137" s="180"/>
      <c r="Q137" s="180"/>
      <c r="R137" s="20"/>
      <c r="T137" s="113"/>
      <c r="U137" s="25" t="s">
        <v>39</v>
      </c>
      <c r="V137" s="114">
        <v>0.11</v>
      </c>
      <c r="W137" s="114">
        <f>$V$137*$K$137</f>
        <v>24.1967</v>
      </c>
      <c r="X137" s="114">
        <v>0</v>
      </c>
      <c r="Y137" s="114">
        <f>$X$137*$K$137</f>
        <v>0</v>
      </c>
      <c r="Z137" s="114">
        <v>0</v>
      </c>
      <c r="AA137" s="115">
        <f>$Z$137*$K$137</f>
        <v>0</v>
      </c>
      <c r="AR137" s="6" t="s">
        <v>149</v>
      </c>
      <c r="AT137" s="6" t="s">
        <v>145</v>
      </c>
      <c r="AU137" s="6" t="s">
        <v>99</v>
      </c>
      <c r="AY137" s="6" t="s">
        <v>143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19</v>
      </c>
      <c r="BK137" s="116">
        <f>ROUND($L$137*$K$137,2)</f>
        <v>0</v>
      </c>
      <c r="BL137" s="6" t="s">
        <v>149</v>
      </c>
    </row>
    <row r="138" spans="2:64" s="6" customFormat="1" ht="15.75" customHeight="1">
      <c r="B138" s="19"/>
      <c r="C138" s="123" t="s">
        <v>169</v>
      </c>
      <c r="D138" s="123" t="s">
        <v>163</v>
      </c>
      <c r="E138" s="124" t="s">
        <v>170</v>
      </c>
      <c r="F138" s="186" t="s">
        <v>171</v>
      </c>
      <c r="G138" s="187"/>
      <c r="H138" s="187"/>
      <c r="I138" s="187"/>
      <c r="J138" s="125" t="s">
        <v>155</v>
      </c>
      <c r="K138" s="126">
        <v>230.653</v>
      </c>
      <c r="L138" s="188">
        <v>0</v>
      </c>
      <c r="M138" s="187"/>
      <c r="N138" s="188">
        <f>ROUND($L$138*$K$138,2)</f>
        <v>0</v>
      </c>
      <c r="O138" s="180"/>
      <c r="P138" s="180"/>
      <c r="Q138" s="180"/>
      <c r="R138" s="20"/>
      <c r="T138" s="113"/>
      <c r="U138" s="25" t="s">
        <v>39</v>
      </c>
      <c r="V138" s="114">
        <v>0</v>
      </c>
      <c r="W138" s="114">
        <f>$V$138*$K$138</f>
        <v>0</v>
      </c>
      <c r="X138" s="114">
        <v>3E-05</v>
      </c>
      <c r="Y138" s="114">
        <f>$X$138*$K$138</f>
        <v>0.00691959</v>
      </c>
      <c r="Z138" s="114">
        <v>0</v>
      </c>
      <c r="AA138" s="115">
        <f>$Z$138*$K$138</f>
        <v>0</v>
      </c>
      <c r="AR138" s="6" t="s">
        <v>165</v>
      </c>
      <c r="AT138" s="6" t="s">
        <v>163</v>
      </c>
      <c r="AU138" s="6" t="s">
        <v>99</v>
      </c>
      <c r="AY138" s="6" t="s">
        <v>143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19</v>
      </c>
      <c r="BK138" s="116">
        <f>ROUND($L$138*$K$138,2)</f>
        <v>0</v>
      </c>
      <c r="BL138" s="6" t="s">
        <v>149</v>
      </c>
    </row>
    <row r="139" spans="2:64" s="6" customFormat="1" ht="27" customHeight="1">
      <c r="B139" s="19"/>
      <c r="C139" s="109" t="s">
        <v>172</v>
      </c>
      <c r="D139" s="109" t="s">
        <v>145</v>
      </c>
      <c r="E139" s="110" t="s">
        <v>173</v>
      </c>
      <c r="F139" s="179" t="s">
        <v>174</v>
      </c>
      <c r="G139" s="180"/>
      <c r="H139" s="180"/>
      <c r="I139" s="180"/>
      <c r="J139" s="111" t="s">
        <v>155</v>
      </c>
      <c r="K139" s="112">
        <v>206.17</v>
      </c>
      <c r="L139" s="181">
        <v>0</v>
      </c>
      <c r="M139" s="180"/>
      <c r="N139" s="181">
        <f>ROUND($L$139*$K$139,2)</f>
        <v>0</v>
      </c>
      <c r="O139" s="180"/>
      <c r="P139" s="180"/>
      <c r="Q139" s="180"/>
      <c r="R139" s="20"/>
      <c r="T139" s="113"/>
      <c r="U139" s="25" t="s">
        <v>39</v>
      </c>
      <c r="V139" s="114">
        <v>0.096</v>
      </c>
      <c r="W139" s="114">
        <f>$V$139*$K$139</f>
        <v>19.79232</v>
      </c>
      <c r="X139" s="114">
        <v>0</v>
      </c>
      <c r="Y139" s="114">
        <f>$X$139*$K$139</f>
        <v>0</v>
      </c>
      <c r="Z139" s="114">
        <v>0</v>
      </c>
      <c r="AA139" s="115">
        <f>$Z$139*$K$139</f>
        <v>0</v>
      </c>
      <c r="AR139" s="6" t="s">
        <v>149</v>
      </c>
      <c r="AT139" s="6" t="s">
        <v>145</v>
      </c>
      <c r="AU139" s="6" t="s">
        <v>99</v>
      </c>
      <c r="AY139" s="6" t="s">
        <v>143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19</v>
      </c>
      <c r="BK139" s="116">
        <f>ROUND($L$139*$K$139,2)</f>
        <v>0</v>
      </c>
      <c r="BL139" s="6" t="s">
        <v>149</v>
      </c>
    </row>
    <row r="140" spans="2:64" s="6" customFormat="1" ht="15.75" customHeight="1">
      <c r="B140" s="19"/>
      <c r="C140" s="123" t="s">
        <v>165</v>
      </c>
      <c r="D140" s="123" t="s">
        <v>163</v>
      </c>
      <c r="E140" s="124" t="s">
        <v>175</v>
      </c>
      <c r="F140" s="186" t="s">
        <v>176</v>
      </c>
      <c r="G140" s="187"/>
      <c r="H140" s="187"/>
      <c r="I140" s="187"/>
      <c r="J140" s="125" t="s">
        <v>155</v>
      </c>
      <c r="K140" s="126">
        <v>216.478</v>
      </c>
      <c r="L140" s="188">
        <v>0</v>
      </c>
      <c r="M140" s="187"/>
      <c r="N140" s="188">
        <f>ROUND($L$140*$K$140,2)</f>
        <v>0</v>
      </c>
      <c r="O140" s="180"/>
      <c r="P140" s="180"/>
      <c r="Q140" s="180"/>
      <c r="R140" s="20"/>
      <c r="T140" s="113"/>
      <c r="U140" s="25" t="s">
        <v>39</v>
      </c>
      <c r="V140" s="114">
        <v>0</v>
      </c>
      <c r="W140" s="114">
        <f>$V$140*$K$140</f>
        <v>0</v>
      </c>
      <c r="X140" s="114">
        <v>4E-05</v>
      </c>
      <c r="Y140" s="114">
        <f>$X$140*$K$140</f>
        <v>0.008659120000000001</v>
      </c>
      <c r="Z140" s="114">
        <v>0</v>
      </c>
      <c r="AA140" s="115">
        <f>$Z$140*$K$140</f>
        <v>0</v>
      </c>
      <c r="AR140" s="6" t="s">
        <v>165</v>
      </c>
      <c r="AT140" s="6" t="s">
        <v>163</v>
      </c>
      <c r="AU140" s="6" t="s">
        <v>99</v>
      </c>
      <c r="AY140" s="6" t="s">
        <v>143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19</v>
      </c>
      <c r="BK140" s="116">
        <f>ROUND($L$140*$K$140,2)</f>
        <v>0</v>
      </c>
      <c r="BL140" s="6" t="s">
        <v>149</v>
      </c>
    </row>
    <row r="141" spans="2:64" s="6" customFormat="1" ht="27" customHeight="1">
      <c r="B141" s="19"/>
      <c r="C141" s="109" t="s">
        <v>177</v>
      </c>
      <c r="D141" s="109" t="s">
        <v>145</v>
      </c>
      <c r="E141" s="110" t="s">
        <v>178</v>
      </c>
      <c r="F141" s="179" t="s">
        <v>179</v>
      </c>
      <c r="G141" s="180"/>
      <c r="H141" s="180"/>
      <c r="I141" s="180"/>
      <c r="J141" s="111" t="s">
        <v>158</v>
      </c>
      <c r="K141" s="112">
        <v>179.916</v>
      </c>
      <c r="L141" s="181">
        <v>0</v>
      </c>
      <c r="M141" s="180"/>
      <c r="N141" s="181">
        <f>ROUND($L$141*$K$141,2)</f>
        <v>0</v>
      </c>
      <c r="O141" s="180"/>
      <c r="P141" s="180"/>
      <c r="Q141" s="180"/>
      <c r="R141" s="20"/>
      <c r="T141" s="113"/>
      <c r="U141" s="25" t="s">
        <v>39</v>
      </c>
      <c r="V141" s="114">
        <v>1.06</v>
      </c>
      <c r="W141" s="114">
        <f>$V$141*$K$141</f>
        <v>190.71096</v>
      </c>
      <c r="X141" s="114">
        <v>0.0085</v>
      </c>
      <c r="Y141" s="114">
        <f>$X$141*$K$141</f>
        <v>1.5292860000000001</v>
      </c>
      <c r="Z141" s="114">
        <v>0</v>
      </c>
      <c r="AA141" s="115">
        <f>$Z$141*$K$141</f>
        <v>0</v>
      </c>
      <c r="AR141" s="6" t="s">
        <v>149</v>
      </c>
      <c r="AT141" s="6" t="s">
        <v>145</v>
      </c>
      <c r="AU141" s="6" t="s">
        <v>99</v>
      </c>
      <c r="AY141" s="6" t="s">
        <v>143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19</v>
      </c>
      <c r="BK141" s="116">
        <f>ROUND($L$141*$K$141,2)</f>
        <v>0</v>
      </c>
      <c r="BL141" s="6" t="s">
        <v>149</v>
      </c>
    </row>
    <row r="142" spans="2:51" s="6" customFormat="1" ht="15.75" customHeight="1">
      <c r="B142" s="117"/>
      <c r="E142" s="118"/>
      <c r="F142" s="182" t="s">
        <v>180</v>
      </c>
      <c r="G142" s="183"/>
      <c r="H142" s="183"/>
      <c r="I142" s="183"/>
      <c r="K142" s="119">
        <v>251.235</v>
      </c>
      <c r="R142" s="120"/>
      <c r="T142" s="121"/>
      <c r="AA142" s="122"/>
      <c r="AT142" s="118" t="s">
        <v>151</v>
      </c>
      <c r="AU142" s="118" t="s">
        <v>99</v>
      </c>
      <c r="AV142" s="118" t="s">
        <v>99</v>
      </c>
      <c r="AW142" s="118" t="s">
        <v>109</v>
      </c>
      <c r="AX142" s="118" t="s">
        <v>74</v>
      </c>
      <c r="AY142" s="118" t="s">
        <v>143</v>
      </c>
    </row>
    <row r="143" spans="2:51" s="6" customFormat="1" ht="27" customHeight="1">
      <c r="B143" s="117"/>
      <c r="E143" s="118"/>
      <c r="F143" s="182" t="s">
        <v>181</v>
      </c>
      <c r="G143" s="183"/>
      <c r="H143" s="183"/>
      <c r="I143" s="183"/>
      <c r="K143" s="119">
        <v>-71.319</v>
      </c>
      <c r="R143" s="120"/>
      <c r="T143" s="121"/>
      <c r="AA143" s="122"/>
      <c r="AT143" s="118" t="s">
        <v>151</v>
      </c>
      <c r="AU143" s="118" t="s">
        <v>99</v>
      </c>
      <c r="AV143" s="118" t="s">
        <v>99</v>
      </c>
      <c r="AW143" s="118" t="s">
        <v>109</v>
      </c>
      <c r="AX143" s="118" t="s">
        <v>74</v>
      </c>
      <c r="AY143" s="118" t="s">
        <v>143</v>
      </c>
    </row>
    <row r="144" spans="2:51" s="6" customFormat="1" ht="15.75" customHeight="1">
      <c r="B144" s="127"/>
      <c r="E144" s="128"/>
      <c r="F144" s="189" t="s">
        <v>182</v>
      </c>
      <c r="G144" s="190"/>
      <c r="H144" s="190"/>
      <c r="I144" s="190"/>
      <c r="K144" s="129">
        <v>179.916</v>
      </c>
      <c r="R144" s="130"/>
      <c r="T144" s="131"/>
      <c r="AA144" s="132"/>
      <c r="AT144" s="128" t="s">
        <v>151</v>
      </c>
      <c r="AU144" s="128" t="s">
        <v>99</v>
      </c>
      <c r="AV144" s="128" t="s">
        <v>149</v>
      </c>
      <c r="AW144" s="128" t="s">
        <v>109</v>
      </c>
      <c r="AX144" s="128" t="s">
        <v>19</v>
      </c>
      <c r="AY144" s="128" t="s">
        <v>143</v>
      </c>
    </row>
    <row r="145" spans="2:64" s="6" customFormat="1" ht="27" customHeight="1">
      <c r="B145" s="19"/>
      <c r="C145" s="123" t="s">
        <v>24</v>
      </c>
      <c r="D145" s="123" t="s">
        <v>163</v>
      </c>
      <c r="E145" s="124" t="s">
        <v>183</v>
      </c>
      <c r="F145" s="186" t="s">
        <v>184</v>
      </c>
      <c r="G145" s="187"/>
      <c r="H145" s="187"/>
      <c r="I145" s="187"/>
      <c r="J145" s="125" t="s">
        <v>158</v>
      </c>
      <c r="K145" s="126">
        <v>183.514</v>
      </c>
      <c r="L145" s="188">
        <v>0</v>
      </c>
      <c r="M145" s="187"/>
      <c r="N145" s="188">
        <f>ROUND($L$145*$K$145,2)</f>
        <v>0</v>
      </c>
      <c r="O145" s="180"/>
      <c r="P145" s="180"/>
      <c r="Q145" s="180"/>
      <c r="R145" s="20"/>
      <c r="T145" s="113"/>
      <c r="U145" s="25" t="s">
        <v>39</v>
      </c>
      <c r="V145" s="114">
        <v>0</v>
      </c>
      <c r="W145" s="114">
        <f>$V$145*$K$145</f>
        <v>0</v>
      </c>
      <c r="X145" s="114">
        <v>0.00272</v>
      </c>
      <c r="Y145" s="114">
        <f>$X$145*$K$145</f>
        <v>0.49915808000000006</v>
      </c>
      <c r="Z145" s="114">
        <v>0</v>
      </c>
      <c r="AA145" s="115">
        <f>$Z$145*$K$145</f>
        <v>0</v>
      </c>
      <c r="AR145" s="6" t="s">
        <v>165</v>
      </c>
      <c r="AT145" s="6" t="s">
        <v>163</v>
      </c>
      <c r="AU145" s="6" t="s">
        <v>99</v>
      </c>
      <c r="AY145" s="6" t="s">
        <v>143</v>
      </c>
      <c r="BE145" s="116">
        <f>IF($U$145="základní",$N$145,0)</f>
        <v>0</v>
      </c>
      <c r="BF145" s="116">
        <f>IF($U$145="snížená",$N$145,0)</f>
        <v>0</v>
      </c>
      <c r="BG145" s="116">
        <f>IF($U$145="zákl. přenesená",$N$145,0)</f>
        <v>0</v>
      </c>
      <c r="BH145" s="116">
        <f>IF($U$145="sníž. přenesená",$N$145,0)</f>
        <v>0</v>
      </c>
      <c r="BI145" s="116">
        <f>IF($U$145="nulová",$N$145,0)</f>
        <v>0</v>
      </c>
      <c r="BJ145" s="6" t="s">
        <v>19</v>
      </c>
      <c r="BK145" s="116">
        <f>ROUND($L$145*$K$145,2)</f>
        <v>0</v>
      </c>
      <c r="BL145" s="6" t="s">
        <v>149</v>
      </c>
    </row>
    <row r="146" spans="2:64" s="6" customFormat="1" ht="27" customHeight="1">
      <c r="B146" s="19"/>
      <c r="C146" s="109" t="s">
        <v>185</v>
      </c>
      <c r="D146" s="109" t="s">
        <v>145</v>
      </c>
      <c r="E146" s="110" t="s">
        <v>186</v>
      </c>
      <c r="F146" s="179" t="s">
        <v>187</v>
      </c>
      <c r="G146" s="180"/>
      <c r="H146" s="180"/>
      <c r="I146" s="180"/>
      <c r="J146" s="111" t="s">
        <v>155</v>
      </c>
      <c r="K146" s="112">
        <v>206.17</v>
      </c>
      <c r="L146" s="181">
        <v>0</v>
      </c>
      <c r="M146" s="180"/>
      <c r="N146" s="181">
        <f>ROUND($L$146*$K$146,2)</f>
        <v>0</v>
      </c>
      <c r="O146" s="180"/>
      <c r="P146" s="180"/>
      <c r="Q146" s="180"/>
      <c r="R146" s="20"/>
      <c r="T146" s="113"/>
      <c r="U146" s="25" t="s">
        <v>39</v>
      </c>
      <c r="V146" s="114">
        <v>0.39</v>
      </c>
      <c r="W146" s="114">
        <f>$V$146*$K$146</f>
        <v>80.4063</v>
      </c>
      <c r="X146" s="114">
        <v>0.00331</v>
      </c>
      <c r="Y146" s="114">
        <f>$X$146*$K$146</f>
        <v>0.6824226999999999</v>
      </c>
      <c r="Z146" s="114">
        <v>0</v>
      </c>
      <c r="AA146" s="115">
        <f>$Z$146*$K$146</f>
        <v>0</v>
      </c>
      <c r="AR146" s="6" t="s">
        <v>149</v>
      </c>
      <c r="AT146" s="6" t="s">
        <v>145</v>
      </c>
      <c r="AU146" s="6" t="s">
        <v>99</v>
      </c>
      <c r="AY146" s="6" t="s">
        <v>143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19</v>
      </c>
      <c r="BK146" s="116">
        <f>ROUND($L$146*$K$146,2)</f>
        <v>0</v>
      </c>
      <c r="BL146" s="6" t="s">
        <v>149</v>
      </c>
    </row>
    <row r="147" spans="2:51" s="6" customFormat="1" ht="27" customHeight="1">
      <c r="B147" s="117"/>
      <c r="E147" s="118"/>
      <c r="F147" s="182" t="s">
        <v>188</v>
      </c>
      <c r="G147" s="183"/>
      <c r="H147" s="183"/>
      <c r="I147" s="183"/>
      <c r="K147" s="119">
        <v>192.2</v>
      </c>
      <c r="R147" s="120"/>
      <c r="T147" s="121"/>
      <c r="AA147" s="122"/>
      <c r="AT147" s="118" t="s">
        <v>151</v>
      </c>
      <c r="AU147" s="118" t="s">
        <v>99</v>
      </c>
      <c r="AV147" s="118" t="s">
        <v>99</v>
      </c>
      <c r="AW147" s="118" t="s">
        <v>109</v>
      </c>
      <c r="AX147" s="118" t="s">
        <v>74</v>
      </c>
      <c r="AY147" s="118" t="s">
        <v>143</v>
      </c>
    </row>
    <row r="148" spans="2:51" s="6" customFormat="1" ht="15.75" customHeight="1">
      <c r="B148" s="117"/>
      <c r="E148" s="118"/>
      <c r="F148" s="182" t="s">
        <v>189</v>
      </c>
      <c r="G148" s="183"/>
      <c r="H148" s="183"/>
      <c r="I148" s="183"/>
      <c r="K148" s="119">
        <v>13.97</v>
      </c>
      <c r="R148" s="120"/>
      <c r="T148" s="121"/>
      <c r="AA148" s="122"/>
      <c r="AT148" s="118" t="s">
        <v>151</v>
      </c>
      <c r="AU148" s="118" t="s">
        <v>99</v>
      </c>
      <c r="AV148" s="118" t="s">
        <v>99</v>
      </c>
      <c r="AW148" s="118" t="s">
        <v>109</v>
      </c>
      <c r="AX148" s="118" t="s">
        <v>74</v>
      </c>
      <c r="AY148" s="118" t="s">
        <v>143</v>
      </c>
    </row>
    <row r="149" spans="2:51" s="6" customFormat="1" ht="15.75" customHeight="1">
      <c r="B149" s="127"/>
      <c r="E149" s="128"/>
      <c r="F149" s="189" t="s">
        <v>182</v>
      </c>
      <c r="G149" s="190"/>
      <c r="H149" s="190"/>
      <c r="I149" s="190"/>
      <c r="K149" s="129">
        <v>206.17</v>
      </c>
      <c r="R149" s="130"/>
      <c r="T149" s="131"/>
      <c r="AA149" s="132"/>
      <c r="AT149" s="128" t="s">
        <v>151</v>
      </c>
      <c r="AU149" s="128" t="s">
        <v>99</v>
      </c>
      <c r="AV149" s="128" t="s">
        <v>149</v>
      </c>
      <c r="AW149" s="128" t="s">
        <v>109</v>
      </c>
      <c r="AX149" s="128" t="s">
        <v>19</v>
      </c>
      <c r="AY149" s="128" t="s">
        <v>143</v>
      </c>
    </row>
    <row r="150" spans="2:64" s="6" customFormat="1" ht="27" customHeight="1">
      <c r="B150" s="19"/>
      <c r="C150" s="123" t="s">
        <v>190</v>
      </c>
      <c r="D150" s="123" t="s">
        <v>163</v>
      </c>
      <c r="E150" s="124" t="s">
        <v>191</v>
      </c>
      <c r="F150" s="186" t="s">
        <v>192</v>
      </c>
      <c r="G150" s="187"/>
      <c r="H150" s="187"/>
      <c r="I150" s="187"/>
      <c r="J150" s="125" t="s">
        <v>158</v>
      </c>
      <c r="K150" s="126">
        <v>53.604</v>
      </c>
      <c r="L150" s="188">
        <v>0</v>
      </c>
      <c r="M150" s="187"/>
      <c r="N150" s="188">
        <f>ROUND($L$150*$K$150,2)</f>
        <v>0</v>
      </c>
      <c r="O150" s="180"/>
      <c r="P150" s="180"/>
      <c r="Q150" s="180"/>
      <c r="R150" s="20"/>
      <c r="T150" s="113"/>
      <c r="U150" s="25" t="s">
        <v>39</v>
      </c>
      <c r="V150" s="114">
        <v>0</v>
      </c>
      <c r="W150" s="114">
        <f>$V$150*$K$150</f>
        <v>0</v>
      </c>
      <c r="X150" s="114">
        <v>0.00051</v>
      </c>
      <c r="Y150" s="114">
        <f>$X$150*$K$150</f>
        <v>0.02733804</v>
      </c>
      <c r="Z150" s="114">
        <v>0</v>
      </c>
      <c r="AA150" s="115">
        <f>$Z$150*$K$150</f>
        <v>0</v>
      </c>
      <c r="AR150" s="6" t="s">
        <v>165</v>
      </c>
      <c r="AT150" s="6" t="s">
        <v>163</v>
      </c>
      <c r="AU150" s="6" t="s">
        <v>99</v>
      </c>
      <c r="AY150" s="6" t="s">
        <v>143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19</v>
      </c>
      <c r="BK150" s="116">
        <f>ROUND($L$150*$K$150,2)</f>
        <v>0</v>
      </c>
      <c r="BL150" s="6" t="s">
        <v>149</v>
      </c>
    </row>
    <row r="151" spans="2:64" s="6" customFormat="1" ht="27" customHeight="1">
      <c r="B151" s="19"/>
      <c r="C151" s="109" t="s">
        <v>193</v>
      </c>
      <c r="D151" s="109" t="s">
        <v>145</v>
      </c>
      <c r="E151" s="110" t="s">
        <v>194</v>
      </c>
      <c r="F151" s="179" t="s">
        <v>195</v>
      </c>
      <c r="G151" s="180"/>
      <c r="H151" s="180"/>
      <c r="I151" s="180"/>
      <c r="J151" s="111" t="s">
        <v>158</v>
      </c>
      <c r="K151" s="112">
        <v>36</v>
      </c>
      <c r="L151" s="181">
        <v>0</v>
      </c>
      <c r="M151" s="180"/>
      <c r="N151" s="181">
        <f>ROUND($L$151*$K$151,2)</f>
        <v>0</v>
      </c>
      <c r="O151" s="180"/>
      <c r="P151" s="180"/>
      <c r="Q151" s="180"/>
      <c r="R151" s="20"/>
      <c r="T151" s="113"/>
      <c r="U151" s="25" t="s">
        <v>39</v>
      </c>
      <c r="V151" s="114">
        <v>0.38</v>
      </c>
      <c r="W151" s="114">
        <f>$V$151*$K$151</f>
        <v>13.68</v>
      </c>
      <c r="X151" s="114">
        <v>0.0231</v>
      </c>
      <c r="Y151" s="114">
        <f>$X$151*$K$151</f>
        <v>0.8316</v>
      </c>
      <c r="Z151" s="114">
        <v>0</v>
      </c>
      <c r="AA151" s="115">
        <f>$Z$151*$K$151</f>
        <v>0</v>
      </c>
      <c r="AR151" s="6" t="s">
        <v>149</v>
      </c>
      <c r="AT151" s="6" t="s">
        <v>145</v>
      </c>
      <c r="AU151" s="6" t="s">
        <v>99</v>
      </c>
      <c r="AY151" s="6" t="s">
        <v>143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19</v>
      </c>
      <c r="BK151" s="116">
        <f>ROUND($L$151*$K$151,2)</f>
        <v>0</v>
      </c>
      <c r="BL151" s="6" t="s">
        <v>149</v>
      </c>
    </row>
    <row r="152" spans="2:51" s="6" customFormat="1" ht="15.75" customHeight="1">
      <c r="B152" s="117"/>
      <c r="E152" s="118"/>
      <c r="F152" s="182" t="s">
        <v>196</v>
      </c>
      <c r="G152" s="183"/>
      <c r="H152" s="183"/>
      <c r="I152" s="183"/>
      <c r="K152" s="119">
        <v>36</v>
      </c>
      <c r="R152" s="120"/>
      <c r="T152" s="121"/>
      <c r="AA152" s="122"/>
      <c r="AT152" s="118" t="s">
        <v>151</v>
      </c>
      <c r="AU152" s="118" t="s">
        <v>99</v>
      </c>
      <c r="AV152" s="118" t="s">
        <v>99</v>
      </c>
      <c r="AW152" s="118" t="s">
        <v>109</v>
      </c>
      <c r="AX152" s="118" t="s">
        <v>19</v>
      </c>
      <c r="AY152" s="118" t="s">
        <v>143</v>
      </c>
    </row>
    <row r="153" spans="2:64" s="6" customFormat="1" ht="27" customHeight="1">
      <c r="B153" s="19"/>
      <c r="C153" s="109" t="s">
        <v>197</v>
      </c>
      <c r="D153" s="109" t="s">
        <v>145</v>
      </c>
      <c r="E153" s="110" t="s">
        <v>198</v>
      </c>
      <c r="F153" s="179" t="s">
        <v>199</v>
      </c>
      <c r="G153" s="180"/>
      <c r="H153" s="180"/>
      <c r="I153" s="180"/>
      <c r="J153" s="111" t="s">
        <v>158</v>
      </c>
      <c r="K153" s="112">
        <v>36.9</v>
      </c>
      <c r="L153" s="181">
        <v>0</v>
      </c>
      <c r="M153" s="180"/>
      <c r="N153" s="181">
        <f>ROUND($L$153*$K$153,2)</f>
        <v>0</v>
      </c>
      <c r="O153" s="180"/>
      <c r="P153" s="180"/>
      <c r="Q153" s="180"/>
      <c r="R153" s="20"/>
      <c r="T153" s="113"/>
      <c r="U153" s="25" t="s">
        <v>39</v>
      </c>
      <c r="V153" s="114">
        <v>0.294</v>
      </c>
      <c r="W153" s="114">
        <f>$V$153*$K$153</f>
        <v>10.8486</v>
      </c>
      <c r="X153" s="114">
        <v>0.00628</v>
      </c>
      <c r="Y153" s="114">
        <f>$X$153*$K$153</f>
        <v>0.231732</v>
      </c>
      <c r="Z153" s="114">
        <v>0</v>
      </c>
      <c r="AA153" s="115">
        <f>$Z$153*$K$153</f>
        <v>0</v>
      </c>
      <c r="AR153" s="6" t="s">
        <v>149</v>
      </c>
      <c r="AT153" s="6" t="s">
        <v>145</v>
      </c>
      <c r="AU153" s="6" t="s">
        <v>99</v>
      </c>
      <c r="AY153" s="6" t="s">
        <v>143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19</v>
      </c>
      <c r="BK153" s="116">
        <f>ROUND($L$153*$K$153,2)</f>
        <v>0</v>
      </c>
      <c r="BL153" s="6" t="s">
        <v>149</v>
      </c>
    </row>
    <row r="154" spans="2:51" s="6" customFormat="1" ht="15.75" customHeight="1">
      <c r="B154" s="117"/>
      <c r="E154" s="118"/>
      <c r="F154" s="182" t="s">
        <v>200</v>
      </c>
      <c r="G154" s="183"/>
      <c r="H154" s="183"/>
      <c r="I154" s="183"/>
      <c r="K154" s="119">
        <v>36.9</v>
      </c>
      <c r="R154" s="120"/>
      <c r="T154" s="121"/>
      <c r="AA154" s="122"/>
      <c r="AT154" s="118" t="s">
        <v>151</v>
      </c>
      <c r="AU154" s="118" t="s">
        <v>99</v>
      </c>
      <c r="AV154" s="118" t="s">
        <v>99</v>
      </c>
      <c r="AW154" s="118" t="s">
        <v>109</v>
      </c>
      <c r="AX154" s="118" t="s">
        <v>19</v>
      </c>
      <c r="AY154" s="118" t="s">
        <v>143</v>
      </c>
    </row>
    <row r="155" spans="2:64" s="6" customFormat="1" ht="27" customHeight="1">
      <c r="B155" s="19"/>
      <c r="C155" s="109" t="s">
        <v>201</v>
      </c>
      <c r="D155" s="109" t="s">
        <v>145</v>
      </c>
      <c r="E155" s="110" t="s">
        <v>202</v>
      </c>
      <c r="F155" s="179" t="s">
        <v>203</v>
      </c>
      <c r="G155" s="180"/>
      <c r="H155" s="180"/>
      <c r="I155" s="180"/>
      <c r="J155" s="111" t="s">
        <v>158</v>
      </c>
      <c r="K155" s="112">
        <v>193.62</v>
      </c>
      <c r="L155" s="181">
        <v>0</v>
      </c>
      <c r="M155" s="180"/>
      <c r="N155" s="181">
        <f>ROUND($L$155*$K$155,2)</f>
        <v>0</v>
      </c>
      <c r="O155" s="180"/>
      <c r="P155" s="180"/>
      <c r="Q155" s="180"/>
      <c r="R155" s="20"/>
      <c r="T155" s="113"/>
      <c r="U155" s="25" t="s">
        <v>39</v>
      </c>
      <c r="V155" s="114">
        <v>0.245</v>
      </c>
      <c r="W155" s="114">
        <f>$V$155*$K$155</f>
        <v>47.4369</v>
      </c>
      <c r="X155" s="114">
        <v>0.00268</v>
      </c>
      <c r="Y155" s="114">
        <f>$X$155*$K$155</f>
        <v>0.5189016000000001</v>
      </c>
      <c r="Z155" s="114">
        <v>0</v>
      </c>
      <c r="AA155" s="115">
        <f>$Z$155*$K$155</f>
        <v>0</v>
      </c>
      <c r="AR155" s="6" t="s">
        <v>149</v>
      </c>
      <c r="AT155" s="6" t="s">
        <v>145</v>
      </c>
      <c r="AU155" s="6" t="s">
        <v>99</v>
      </c>
      <c r="AY155" s="6" t="s">
        <v>143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19</v>
      </c>
      <c r="BK155" s="116">
        <f>ROUND($L$155*$K$155,2)</f>
        <v>0</v>
      </c>
      <c r="BL155" s="6" t="s">
        <v>149</v>
      </c>
    </row>
    <row r="156" spans="2:51" s="6" customFormat="1" ht="15.75" customHeight="1">
      <c r="B156" s="117"/>
      <c r="E156" s="118"/>
      <c r="F156" s="182" t="s">
        <v>204</v>
      </c>
      <c r="G156" s="183"/>
      <c r="H156" s="183"/>
      <c r="I156" s="183"/>
      <c r="K156" s="119">
        <v>193.62</v>
      </c>
      <c r="R156" s="120"/>
      <c r="T156" s="121"/>
      <c r="AA156" s="122"/>
      <c r="AT156" s="118" t="s">
        <v>151</v>
      </c>
      <c r="AU156" s="118" t="s">
        <v>99</v>
      </c>
      <c r="AV156" s="118" t="s">
        <v>99</v>
      </c>
      <c r="AW156" s="118" t="s">
        <v>109</v>
      </c>
      <c r="AX156" s="118" t="s">
        <v>19</v>
      </c>
      <c r="AY156" s="118" t="s">
        <v>143</v>
      </c>
    </row>
    <row r="157" spans="2:64" s="6" customFormat="1" ht="27" customHeight="1">
      <c r="B157" s="19"/>
      <c r="C157" s="109" t="s">
        <v>8</v>
      </c>
      <c r="D157" s="109" t="s">
        <v>145</v>
      </c>
      <c r="E157" s="110" t="s">
        <v>205</v>
      </c>
      <c r="F157" s="179" t="s">
        <v>206</v>
      </c>
      <c r="G157" s="180"/>
      <c r="H157" s="180"/>
      <c r="I157" s="180"/>
      <c r="J157" s="111" t="s">
        <v>158</v>
      </c>
      <c r="K157" s="112">
        <v>71.319</v>
      </c>
      <c r="L157" s="181">
        <v>0</v>
      </c>
      <c r="M157" s="180"/>
      <c r="N157" s="181">
        <f>ROUND($L$157*$K$157,2)</f>
        <v>0</v>
      </c>
      <c r="O157" s="180"/>
      <c r="P157" s="180"/>
      <c r="Q157" s="180"/>
      <c r="R157" s="20"/>
      <c r="T157" s="113"/>
      <c r="U157" s="25" t="s">
        <v>39</v>
      </c>
      <c r="V157" s="114">
        <v>0.06</v>
      </c>
      <c r="W157" s="114">
        <f>$V$157*$K$157</f>
        <v>4.27914</v>
      </c>
      <c r="X157" s="114">
        <v>0.00012</v>
      </c>
      <c r="Y157" s="114">
        <f>$X$157*$K$157</f>
        <v>0.00855828</v>
      </c>
      <c r="Z157" s="114">
        <v>0</v>
      </c>
      <c r="AA157" s="115">
        <f>$Z$157*$K$157</f>
        <v>0</v>
      </c>
      <c r="AR157" s="6" t="s">
        <v>149</v>
      </c>
      <c r="AT157" s="6" t="s">
        <v>145</v>
      </c>
      <c r="AU157" s="6" t="s">
        <v>99</v>
      </c>
      <c r="AY157" s="6" t="s">
        <v>143</v>
      </c>
      <c r="BE157" s="116">
        <f>IF($U$157="základní",$N$157,0)</f>
        <v>0</v>
      </c>
      <c r="BF157" s="116">
        <f>IF($U$157="snížená",$N$157,0)</f>
        <v>0</v>
      </c>
      <c r="BG157" s="116">
        <f>IF($U$157="zákl. přenesená",$N$157,0)</f>
        <v>0</v>
      </c>
      <c r="BH157" s="116">
        <f>IF($U$157="sníž. přenesená",$N$157,0)</f>
        <v>0</v>
      </c>
      <c r="BI157" s="116">
        <f>IF($U$157="nulová",$N$157,0)</f>
        <v>0</v>
      </c>
      <c r="BJ157" s="6" t="s">
        <v>19</v>
      </c>
      <c r="BK157" s="116">
        <f>ROUND($L$157*$K$157,2)</f>
        <v>0</v>
      </c>
      <c r="BL157" s="6" t="s">
        <v>149</v>
      </c>
    </row>
    <row r="158" spans="2:64" s="6" customFormat="1" ht="15.75" customHeight="1">
      <c r="B158" s="19"/>
      <c r="C158" s="109" t="s">
        <v>207</v>
      </c>
      <c r="D158" s="109" t="s">
        <v>145</v>
      </c>
      <c r="E158" s="110" t="s">
        <v>208</v>
      </c>
      <c r="F158" s="179" t="s">
        <v>209</v>
      </c>
      <c r="G158" s="180"/>
      <c r="H158" s="180"/>
      <c r="I158" s="180"/>
      <c r="J158" s="111" t="s">
        <v>158</v>
      </c>
      <c r="K158" s="112">
        <v>230.52</v>
      </c>
      <c r="L158" s="181">
        <v>0</v>
      </c>
      <c r="M158" s="180"/>
      <c r="N158" s="181">
        <f>ROUND($L$158*$K$158,2)</f>
        <v>0</v>
      </c>
      <c r="O158" s="180"/>
      <c r="P158" s="180"/>
      <c r="Q158" s="180"/>
      <c r="R158" s="20"/>
      <c r="T158" s="113"/>
      <c r="U158" s="25" t="s">
        <v>39</v>
      </c>
      <c r="V158" s="114">
        <v>0.14</v>
      </c>
      <c r="W158" s="114">
        <f>$V$158*$K$158</f>
        <v>32.272800000000004</v>
      </c>
      <c r="X158" s="114">
        <v>0</v>
      </c>
      <c r="Y158" s="114">
        <f>$X$158*$K$158</f>
        <v>0</v>
      </c>
      <c r="Z158" s="114">
        <v>0</v>
      </c>
      <c r="AA158" s="115">
        <f>$Z$158*$K$158</f>
        <v>0</v>
      </c>
      <c r="AR158" s="6" t="s">
        <v>149</v>
      </c>
      <c r="AT158" s="6" t="s">
        <v>145</v>
      </c>
      <c r="AU158" s="6" t="s">
        <v>99</v>
      </c>
      <c r="AY158" s="6" t="s">
        <v>143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19</v>
      </c>
      <c r="BK158" s="116">
        <f>ROUND($L$158*$K$158,2)</f>
        <v>0</v>
      </c>
      <c r="BL158" s="6" t="s">
        <v>149</v>
      </c>
    </row>
    <row r="159" spans="2:63" s="99" customFormat="1" ht="30.75" customHeight="1">
      <c r="B159" s="100"/>
      <c r="D159" s="108" t="s">
        <v>113</v>
      </c>
      <c r="N159" s="177">
        <f>$BK$159</f>
        <v>0</v>
      </c>
      <c r="O159" s="178"/>
      <c r="P159" s="178"/>
      <c r="Q159" s="178"/>
      <c r="R159" s="103"/>
      <c r="T159" s="104"/>
      <c r="W159" s="105">
        <f>SUM($W$160:$W$171)</f>
        <v>138.067242</v>
      </c>
      <c r="Y159" s="105">
        <f>SUM($Y$160:$Y$171)</f>
        <v>0</v>
      </c>
      <c r="AA159" s="106">
        <f>SUM($AA$160:$AA$171)</f>
        <v>8.071917</v>
      </c>
      <c r="AR159" s="102" t="s">
        <v>19</v>
      </c>
      <c r="AT159" s="102" t="s">
        <v>73</v>
      </c>
      <c r="AU159" s="102" t="s">
        <v>19</v>
      </c>
      <c r="AY159" s="102" t="s">
        <v>143</v>
      </c>
      <c r="BK159" s="107">
        <f>SUM($BK$160:$BK$171)</f>
        <v>0</v>
      </c>
    </row>
    <row r="160" spans="2:64" s="6" customFormat="1" ht="39" customHeight="1">
      <c r="B160" s="19"/>
      <c r="C160" s="109" t="s">
        <v>210</v>
      </c>
      <c r="D160" s="109" t="s">
        <v>145</v>
      </c>
      <c r="E160" s="110" t="s">
        <v>211</v>
      </c>
      <c r="F160" s="179" t="s">
        <v>212</v>
      </c>
      <c r="G160" s="180"/>
      <c r="H160" s="180"/>
      <c r="I160" s="180"/>
      <c r="J160" s="111" t="s">
        <v>158</v>
      </c>
      <c r="K160" s="112">
        <v>246</v>
      </c>
      <c r="L160" s="181">
        <v>0</v>
      </c>
      <c r="M160" s="180"/>
      <c r="N160" s="181">
        <f>ROUND($L$160*$K$160,2)</f>
        <v>0</v>
      </c>
      <c r="O160" s="180"/>
      <c r="P160" s="180"/>
      <c r="Q160" s="180"/>
      <c r="R160" s="20"/>
      <c r="T160" s="113"/>
      <c r="U160" s="25" t="s">
        <v>39</v>
      </c>
      <c r="V160" s="114">
        <v>0.14</v>
      </c>
      <c r="W160" s="114">
        <f>$V$160*$K$160</f>
        <v>34.440000000000005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149</v>
      </c>
      <c r="AT160" s="6" t="s">
        <v>145</v>
      </c>
      <c r="AU160" s="6" t="s">
        <v>99</v>
      </c>
      <c r="AY160" s="6" t="s">
        <v>143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19</v>
      </c>
      <c r="BK160" s="116">
        <f>ROUND($L$160*$K$160,2)</f>
        <v>0</v>
      </c>
      <c r="BL160" s="6" t="s">
        <v>149</v>
      </c>
    </row>
    <row r="161" spans="2:51" s="6" customFormat="1" ht="15.75" customHeight="1">
      <c r="B161" s="117"/>
      <c r="E161" s="118"/>
      <c r="F161" s="182" t="s">
        <v>213</v>
      </c>
      <c r="G161" s="183"/>
      <c r="H161" s="183"/>
      <c r="I161" s="183"/>
      <c r="K161" s="119">
        <v>246</v>
      </c>
      <c r="R161" s="120"/>
      <c r="T161" s="121"/>
      <c r="AA161" s="122"/>
      <c r="AT161" s="118" t="s">
        <v>151</v>
      </c>
      <c r="AU161" s="118" t="s">
        <v>99</v>
      </c>
      <c r="AV161" s="118" t="s">
        <v>99</v>
      </c>
      <c r="AW161" s="118" t="s">
        <v>109</v>
      </c>
      <c r="AX161" s="118" t="s">
        <v>19</v>
      </c>
      <c r="AY161" s="118" t="s">
        <v>143</v>
      </c>
    </row>
    <row r="162" spans="2:64" s="6" customFormat="1" ht="39" customHeight="1">
      <c r="B162" s="19"/>
      <c r="C162" s="109" t="s">
        <v>214</v>
      </c>
      <c r="D162" s="109" t="s">
        <v>145</v>
      </c>
      <c r="E162" s="110" t="s">
        <v>215</v>
      </c>
      <c r="F162" s="179" t="s">
        <v>216</v>
      </c>
      <c r="G162" s="180"/>
      <c r="H162" s="180"/>
      <c r="I162" s="180"/>
      <c r="J162" s="111" t="s">
        <v>158</v>
      </c>
      <c r="K162" s="112">
        <v>11070</v>
      </c>
      <c r="L162" s="181">
        <v>0</v>
      </c>
      <c r="M162" s="180"/>
      <c r="N162" s="181">
        <f>ROUND($L$162*$K$162,2)</f>
        <v>0</v>
      </c>
      <c r="O162" s="180"/>
      <c r="P162" s="180"/>
      <c r="Q162" s="180"/>
      <c r="R162" s="20"/>
      <c r="T162" s="113"/>
      <c r="U162" s="25" t="s">
        <v>39</v>
      </c>
      <c r="V162" s="114">
        <v>0</v>
      </c>
      <c r="W162" s="114">
        <f>$V$162*$K$162</f>
        <v>0</v>
      </c>
      <c r="X162" s="114">
        <v>0</v>
      </c>
      <c r="Y162" s="114">
        <f>$X$162*$K$162</f>
        <v>0</v>
      </c>
      <c r="Z162" s="114">
        <v>0</v>
      </c>
      <c r="AA162" s="115">
        <f>$Z$162*$K$162</f>
        <v>0</v>
      </c>
      <c r="AR162" s="6" t="s">
        <v>149</v>
      </c>
      <c r="AT162" s="6" t="s">
        <v>145</v>
      </c>
      <c r="AU162" s="6" t="s">
        <v>99</v>
      </c>
      <c r="AY162" s="6" t="s">
        <v>143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6" t="s">
        <v>19</v>
      </c>
      <c r="BK162" s="116">
        <f>ROUND($L$162*$K$162,2)</f>
        <v>0</v>
      </c>
      <c r="BL162" s="6" t="s">
        <v>149</v>
      </c>
    </row>
    <row r="163" spans="2:51" s="6" customFormat="1" ht="15.75" customHeight="1">
      <c r="B163" s="117"/>
      <c r="E163" s="118"/>
      <c r="F163" s="182" t="s">
        <v>217</v>
      </c>
      <c r="G163" s="183"/>
      <c r="H163" s="183"/>
      <c r="I163" s="183"/>
      <c r="K163" s="119">
        <v>11070</v>
      </c>
      <c r="R163" s="120"/>
      <c r="T163" s="121"/>
      <c r="AA163" s="122"/>
      <c r="AT163" s="118" t="s">
        <v>151</v>
      </c>
      <c r="AU163" s="118" t="s">
        <v>99</v>
      </c>
      <c r="AV163" s="118" t="s">
        <v>99</v>
      </c>
      <c r="AW163" s="118" t="s">
        <v>109</v>
      </c>
      <c r="AX163" s="118" t="s">
        <v>19</v>
      </c>
      <c r="AY163" s="118" t="s">
        <v>143</v>
      </c>
    </row>
    <row r="164" spans="2:64" s="6" customFormat="1" ht="39" customHeight="1">
      <c r="B164" s="19"/>
      <c r="C164" s="109" t="s">
        <v>218</v>
      </c>
      <c r="D164" s="109" t="s">
        <v>145</v>
      </c>
      <c r="E164" s="110" t="s">
        <v>219</v>
      </c>
      <c r="F164" s="179" t="s">
        <v>220</v>
      </c>
      <c r="G164" s="180"/>
      <c r="H164" s="180"/>
      <c r="I164" s="180"/>
      <c r="J164" s="111" t="s">
        <v>158</v>
      </c>
      <c r="K164" s="112">
        <v>246</v>
      </c>
      <c r="L164" s="181">
        <v>0</v>
      </c>
      <c r="M164" s="180"/>
      <c r="N164" s="181">
        <f>ROUND($L$164*$K$164,2)</f>
        <v>0</v>
      </c>
      <c r="O164" s="180"/>
      <c r="P164" s="180"/>
      <c r="Q164" s="180"/>
      <c r="R164" s="20"/>
      <c r="T164" s="113"/>
      <c r="U164" s="25" t="s">
        <v>39</v>
      </c>
      <c r="V164" s="114">
        <v>0.087</v>
      </c>
      <c r="W164" s="114">
        <f>$V$164*$K$164</f>
        <v>21.401999999999997</v>
      </c>
      <c r="X164" s="114">
        <v>0</v>
      </c>
      <c r="Y164" s="114">
        <f>$X$164*$K$164</f>
        <v>0</v>
      </c>
      <c r="Z164" s="114">
        <v>0</v>
      </c>
      <c r="AA164" s="115">
        <f>$Z$164*$K$164</f>
        <v>0</v>
      </c>
      <c r="AR164" s="6" t="s">
        <v>149</v>
      </c>
      <c r="AT164" s="6" t="s">
        <v>145</v>
      </c>
      <c r="AU164" s="6" t="s">
        <v>99</v>
      </c>
      <c r="AY164" s="6" t="s">
        <v>143</v>
      </c>
      <c r="BE164" s="116">
        <f>IF($U$164="základní",$N$164,0)</f>
        <v>0</v>
      </c>
      <c r="BF164" s="116">
        <f>IF($U$164="snížená",$N$164,0)</f>
        <v>0</v>
      </c>
      <c r="BG164" s="116">
        <f>IF($U$164="zákl. přenesená",$N$164,0)</f>
        <v>0</v>
      </c>
      <c r="BH164" s="116">
        <f>IF($U$164="sníž. přenesená",$N$164,0)</f>
        <v>0</v>
      </c>
      <c r="BI164" s="116">
        <f>IF($U$164="nulová",$N$164,0)</f>
        <v>0</v>
      </c>
      <c r="BJ164" s="6" t="s">
        <v>19</v>
      </c>
      <c r="BK164" s="116">
        <f>ROUND($L$164*$K$164,2)</f>
        <v>0</v>
      </c>
      <c r="BL164" s="6" t="s">
        <v>149</v>
      </c>
    </row>
    <row r="165" spans="2:64" s="6" customFormat="1" ht="27" customHeight="1">
      <c r="B165" s="19"/>
      <c r="C165" s="109" t="s">
        <v>221</v>
      </c>
      <c r="D165" s="109" t="s">
        <v>145</v>
      </c>
      <c r="E165" s="110" t="s">
        <v>222</v>
      </c>
      <c r="F165" s="179" t="s">
        <v>223</v>
      </c>
      <c r="G165" s="180"/>
      <c r="H165" s="180"/>
      <c r="I165" s="180"/>
      <c r="J165" s="111" t="s">
        <v>158</v>
      </c>
      <c r="K165" s="112">
        <v>63.48</v>
      </c>
      <c r="L165" s="181">
        <v>0</v>
      </c>
      <c r="M165" s="180"/>
      <c r="N165" s="181">
        <f>ROUND($L$165*$K$165,2)</f>
        <v>0</v>
      </c>
      <c r="O165" s="180"/>
      <c r="P165" s="180"/>
      <c r="Q165" s="180"/>
      <c r="R165" s="20"/>
      <c r="T165" s="113"/>
      <c r="U165" s="25" t="s">
        <v>39</v>
      </c>
      <c r="V165" s="114">
        <v>0.612</v>
      </c>
      <c r="W165" s="114">
        <f>$V$165*$K$165</f>
        <v>38.849759999999996</v>
      </c>
      <c r="X165" s="114">
        <v>0</v>
      </c>
      <c r="Y165" s="114">
        <f>$X$165*$K$165</f>
        <v>0</v>
      </c>
      <c r="Z165" s="114">
        <v>0.062</v>
      </c>
      <c r="AA165" s="115">
        <f>$Z$165*$K$165</f>
        <v>3.9357599999999997</v>
      </c>
      <c r="AR165" s="6" t="s">
        <v>149</v>
      </c>
      <c r="AT165" s="6" t="s">
        <v>145</v>
      </c>
      <c r="AU165" s="6" t="s">
        <v>99</v>
      </c>
      <c r="AY165" s="6" t="s">
        <v>143</v>
      </c>
      <c r="BE165" s="116">
        <f>IF($U$165="základní",$N$165,0)</f>
        <v>0</v>
      </c>
      <c r="BF165" s="116">
        <f>IF($U$165="snížená",$N$165,0)</f>
        <v>0</v>
      </c>
      <c r="BG165" s="116">
        <f>IF($U$165="zákl. přenesená",$N$165,0)</f>
        <v>0</v>
      </c>
      <c r="BH165" s="116">
        <f>IF($U$165="sníž. přenesená",$N$165,0)</f>
        <v>0</v>
      </c>
      <c r="BI165" s="116">
        <f>IF($U$165="nulová",$N$165,0)</f>
        <v>0</v>
      </c>
      <c r="BJ165" s="6" t="s">
        <v>19</v>
      </c>
      <c r="BK165" s="116">
        <f>ROUND($L$165*$K$165,2)</f>
        <v>0</v>
      </c>
      <c r="BL165" s="6" t="s">
        <v>149</v>
      </c>
    </row>
    <row r="166" spans="2:51" s="6" customFormat="1" ht="15.75" customHeight="1">
      <c r="B166" s="117"/>
      <c r="E166" s="118"/>
      <c r="F166" s="182" t="s">
        <v>224</v>
      </c>
      <c r="G166" s="183"/>
      <c r="H166" s="183"/>
      <c r="I166" s="183"/>
      <c r="K166" s="119">
        <v>63.48</v>
      </c>
      <c r="R166" s="120"/>
      <c r="T166" s="121"/>
      <c r="AA166" s="122"/>
      <c r="AT166" s="118" t="s">
        <v>151</v>
      </c>
      <c r="AU166" s="118" t="s">
        <v>99</v>
      </c>
      <c r="AV166" s="118" t="s">
        <v>99</v>
      </c>
      <c r="AW166" s="118" t="s">
        <v>109</v>
      </c>
      <c r="AX166" s="118" t="s">
        <v>19</v>
      </c>
      <c r="AY166" s="118" t="s">
        <v>143</v>
      </c>
    </row>
    <row r="167" spans="2:64" s="6" customFormat="1" ht="27" customHeight="1">
      <c r="B167" s="19"/>
      <c r="C167" s="109" t="s">
        <v>7</v>
      </c>
      <c r="D167" s="109" t="s">
        <v>145</v>
      </c>
      <c r="E167" s="110" t="s">
        <v>225</v>
      </c>
      <c r="F167" s="179" t="s">
        <v>226</v>
      </c>
      <c r="G167" s="180"/>
      <c r="H167" s="180"/>
      <c r="I167" s="180"/>
      <c r="J167" s="111" t="s">
        <v>158</v>
      </c>
      <c r="K167" s="112">
        <v>7.479</v>
      </c>
      <c r="L167" s="181">
        <v>0</v>
      </c>
      <c r="M167" s="180"/>
      <c r="N167" s="181">
        <f>ROUND($L$167*$K$167,2)</f>
        <v>0</v>
      </c>
      <c r="O167" s="180"/>
      <c r="P167" s="180"/>
      <c r="Q167" s="180"/>
      <c r="R167" s="20"/>
      <c r="T167" s="113"/>
      <c r="U167" s="25" t="s">
        <v>39</v>
      </c>
      <c r="V167" s="114">
        <v>0.718</v>
      </c>
      <c r="W167" s="114">
        <f>$V$167*$K$167</f>
        <v>5.369922</v>
      </c>
      <c r="X167" s="114">
        <v>0</v>
      </c>
      <c r="Y167" s="114">
        <f>$X$167*$K$167</f>
        <v>0</v>
      </c>
      <c r="Z167" s="114">
        <v>0.063</v>
      </c>
      <c r="AA167" s="115">
        <f>$Z$167*$K$167</f>
        <v>0.471177</v>
      </c>
      <c r="AR167" s="6" t="s">
        <v>149</v>
      </c>
      <c r="AT167" s="6" t="s">
        <v>145</v>
      </c>
      <c r="AU167" s="6" t="s">
        <v>99</v>
      </c>
      <c r="AY167" s="6" t="s">
        <v>143</v>
      </c>
      <c r="BE167" s="116">
        <f>IF($U$167="základní",$N$167,0)</f>
        <v>0</v>
      </c>
      <c r="BF167" s="116">
        <f>IF($U$167="snížená",$N$167,0)</f>
        <v>0</v>
      </c>
      <c r="BG167" s="116">
        <f>IF($U$167="zákl. přenesená",$N$167,0)</f>
        <v>0</v>
      </c>
      <c r="BH167" s="116">
        <f>IF($U$167="sníž. přenesená",$N$167,0)</f>
        <v>0</v>
      </c>
      <c r="BI167" s="116">
        <f>IF($U$167="nulová",$N$167,0)</f>
        <v>0</v>
      </c>
      <c r="BJ167" s="6" t="s">
        <v>19</v>
      </c>
      <c r="BK167" s="116">
        <f>ROUND($L$167*$K$167,2)</f>
        <v>0</v>
      </c>
      <c r="BL167" s="6" t="s">
        <v>149</v>
      </c>
    </row>
    <row r="168" spans="2:51" s="6" customFormat="1" ht="15.75" customHeight="1">
      <c r="B168" s="117"/>
      <c r="E168" s="118"/>
      <c r="F168" s="182" t="s">
        <v>227</v>
      </c>
      <c r="G168" s="183"/>
      <c r="H168" s="183"/>
      <c r="I168" s="183"/>
      <c r="K168" s="119">
        <v>7.479</v>
      </c>
      <c r="R168" s="120"/>
      <c r="T168" s="121"/>
      <c r="AA168" s="122"/>
      <c r="AT168" s="118" t="s">
        <v>151</v>
      </c>
      <c r="AU168" s="118" t="s">
        <v>99</v>
      </c>
      <c r="AV168" s="118" t="s">
        <v>99</v>
      </c>
      <c r="AW168" s="118" t="s">
        <v>109</v>
      </c>
      <c r="AX168" s="118" t="s">
        <v>19</v>
      </c>
      <c r="AY168" s="118" t="s">
        <v>143</v>
      </c>
    </row>
    <row r="169" spans="2:64" s="6" customFormat="1" ht="15.75" customHeight="1">
      <c r="B169" s="19"/>
      <c r="C169" s="109" t="s">
        <v>228</v>
      </c>
      <c r="D169" s="109" t="s">
        <v>145</v>
      </c>
      <c r="E169" s="110" t="s">
        <v>229</v>
      </c>
      <c r="F169" s="179" t="s">
        <v>230</v>
      </c>
      <c r="G169" s="180"/>
      <c r="H169" s="180"/>
      <c r="I169" s="180"/>
      <c r="J169" s="111" t="s">
        <v>158</v>
      </c>
      <c r="K169" s="112">
        <v>63.48</v>
      </c>
      <c r="L169" s="181">
        <v>0</v>
      </c>
      <c r="M169" s="180"/>
      <c r="N169" s="181">
        <f>ROUND($L$169*$K$169,2)</f>
        <v>0</v>
      </c>
      <c r="O169" s="180"/>
      <c r="P169" s="180"/>
      <c r="Q169" s="180"/>
      <c r="R169" s="20"/>
      <c r="T169" s="113"/>
      <c r="U169" s="25" t="s">
        <v>39</v>
      </c>
      <c r="V169" s="114">
        <v>0.372</v>
      </c>
      <c r="W169" s="114">
        <f>$V$169*$K$169</f>
        <v>23.614559999999997</v>
      </c>
      <c r="X169" s="114">
        <v>0</v>
      </c>
      <c r="Y169" s="114">
        <f>$X$169*$K$169</f>
        <v>0</v>
      </c>
      <c r="Z169" s="114">
        <v>0.006</v>
      </c>
      <c r="AA169" s="115">
        <f>$Z$169*$K$169</f>
        <v>0.38088</v>
      </c>
      <c r="AR169" s="6" t="s">
        <v>149</v>
      </c>
      <c r="AT169" s="6" t="s">
        <v>145</v>
      </c>
      <c r="AU169" s="6" t="s">
        <v>99</v>
      </c>
      <c r="AY169" s="6" t="s">
        <v>143</v>
      </c>
      <c r="BE169" s="116">
        <f>IF($U$169="základní",$N$169,0)</f>
        <v>0</v>
      </c>
      <c r="BF169" s="116">
        <f>IF($U$169="snížená",$N$169,0)</f>
        <v>0</v>
      </c>
      <c r="BG169" s="116">
        <f>IF($U$169="zákl. přenesená",$N$169,0)</f>
        <v>0</v>
      </c>
      <c r="BH169" s="116">
        <f>IF($U$169="sníž. přenesená",$N$169,0)</f>
        <v>0</v>
      </c>
      <c r="BI169" s="116">
        <f>IF($U$169="nulová",$N$169,0)</f>
        <v>0</v>
      </c>
      <c r="BJ169" s="6" t="s">
        <v>19</v>
      </c>
      <c r="BK169" s="116">
        <f>ROUND($L$169*$K$169,2)</f>
        <v>0</v>
      </c>
      <c r="BL169" s="6" t="s">
        <v>149</v>
      </c>
    </row>
    <row r="170" spans="2:64" s="6" customFormat="1" ht="27" customHeight="1">
      <c r="B170" s="19"/>
      <c r="C170" s="109" t="s">
        <v>231</v>
      </c>
      <c r="D170" s="109" t="s">
        <v>145</v>
      </c>
      <c r="E170" s="110" t="s">
        <v>232</v>
      </c>
      <c r="F170" s="179" t="s">
        <v>233</v>
      </c>
      <c r="G170" s="180"/>
      <c r="H170" s="180"/>
      <c r="I170" s="180"/>
      <c r="J170" s="111" t="s">
        <v>158</v>
      </c>
      <c r="K170" s="112">
        <v>36.9</v>
      </c>
      <c r="L170" s="181">
        <v>0</v>
      </c>
      <c r="M170" s="180"/>
      <c r="N170" s="181">
        <f>ROUND($L$170*$K$170,2)</f>
        <v>0</v>
      </c>
      <c r="O170" s="180"/>
      <c r="P170" s="180"/>
      <c r="Q170" s="180"/>
      <c r="R170" s="20"/>
      <c r="T170" s="113"/>
      <c r="U170" s="25" t="s">
        <v>39</v>
      </c>
      <c r="V170" s="114">
        <v>0.39</v>
      </c>
      <c r="W170" s="114">
        <f>$V$170*$K$170</f>
        <v>14.391</v>
      </c>
      <c r="X170" s="114">
        <v>0</v>
      </c>
      <c r="Y170" s="114">
        <f>$X$170*$K$170</f>
        <v>0</v>
      </c>
      <c r="Z170" s="114">
        <v>0.089</v>
      </c>
      <c r="AA170" s="115">
        <f>$Z$170*$K$170</f>
        <v>3.2840999999999996</v>
      </c>
      <c r="AR170" s="6" t="s">
        <v>149</v>
      </c>
      <c r="AT170" s="6" t="s">
        <v>145</v>
      </c>
      <c r="AU170" s="6" t="s">
        <v>99</v>
      </c>
      <c r="AY170" s="6" t="s">
        <v>143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6" t="s">
        <v>19</v>
      </c>
      <c r="BK170" s="116">
        <f>ROUND($L$170*$K$170,2)</f>
        <v>0</v>
      </c>
      <c r="BL170" s="6" t="s">
        <v>149</v>
      </c>
    </row>
    <row r="171" spans="2:51" s="6" customFormat="1" ht="15.75" customHeight="1">
      <c r="B171" s="117"/>
      <c r="E171" s="118"/>
      <c r="F171" s="182" t="s">
        <v>200</v>
      </c>
      <c r="G171" s="183"/>
      <c r="H171" s="183"/>
      <c r="I171" s="183"/>
      <c r="K171" s="119">
        <v>36.9</v>
      </c>
      <c r="R171" s="120"/>
      <c r="T171" s="121"/>
      <c r="AA171" s="122"/>
      <c r="AT171" s="118" t="s">
        <v>151</v>
      </c>
      <c r="AU171" s="118" t="s">
        <v>99</v>
      </c>
      <c r="AV171" s="118" t="s">
        <v>99</v>
      </c>
      <c r="AW171" s="118" t="s">
        <v>109</v>
      </c>
      <c r="AX171" s="118" t="s">
        <v>19</v>
      </c>
      <c r="AY171" s="118" t="s">
        <v>143</v>
      </c>
    </row>
    <row r="172" spans="2:63" s="99" customFormat="1" ht="30.75" customHeight="1">
      <c r="B172" s="100"/>
      <c r="D172" s="108" t="s">
        <v>114</v>
      </c>
      <c r="N172" s="177">
        <f>$BK$172</f>
        <v>0</v>
      </c>
      <c r="O172" s="178"/>
      <c r="P172" s="178"/>
      <c r="Q172" s="178"/>
      <c r="R172" s="103"/>
      <c r="T172" s="104"/>
      <c r="W172" s="105">
        <f>SUM($W$173:$W$177)</f>
        <v>24.20124</v>
      </c>
      <c r="Y172" s="105">
        <f>SUM($Y$173:$Y$177)</f>
        <v>0</v>
      </c>
      <c r="AA172" s="106">
        <f>SUM($AA$173:$AA$177)</f>
        <v>0</v>
      </c>
      <c r="AR172" s="102" t="s">
        <v>19</v>
      </c>
      <c r="AT172" s="102" t="s">
        <v>73</v>
      </c>
      <c r="AU172" s="102" t="s">
        <v>19</v>
      </c>
      <c r="AY172" s="102" t="s">
        <v>143</v>
      </c>
      <c r="BK172" s="107">
        <f>SUM($BK$173:$BK$177)</f>
        <v>0</v>
      </c>
    </row>
    <row r="173" spans="2:64" s="6" customFormat="1" ht="27" customHeight="1">
      <c r="B173" s="19"/>
      <c r="C173" s="109" t="s">
        <v>234</v>
      </c>
      <c r="D173" s="109" t="s">
        <v>145</v>
      </c>
      <c r="E173" s="110" t="s">
        <v>235</v>
      </c>
      <c r="F173" s="179" t="s">
        <v>236</v>
      </c>
      <c r="G173" s="180"/>
      <c r="H173" s="180"/>
      <c r="I173" s="180"/>
      <c r="J173" s="111" t="s">
        <v>237</v>
      </c>
      <c r="K173" s="112">
        <v>9.312</v>
      </c>
      <c r="L173" s="181">
        <v>0</v>
      </c>
      <c r="M173" s="180"/>
      <c r="N173" s="181">
        <f>ROUND($L$173*$K$173,2)</f>
        <v>0</v>
      </c>
      <c r="O173" s="180"/>
      <c r="P173" s="180"/>
      <c r="Q173" s="180"/>
      <c r="R173" s="20"/>
      <c r="T173" s="113"/>
      <c r="U173" s="25" t="s">
        <v>39</v>
      </c>
      <c r="V173" s="114">
        <v>2.42</v>
      </c>
      <c r="W173" s="114">
        <f>$V$173*$K$173</f>
        <v>22.53504</v>
      </c>
      <c r="X173" s="114">
        <v>0</v>
      </c>
      <c r="Y173" s="114">
        <f>$X$173*$K$173</f>
        <v>0</v>
      </c>
      <c r="Z173" s="114">
        <v>0</v>
      </c>
      <c r="AA173" s="115">
        <f>$Z$173*$K$173</f>
        <v>0</v>
      </c>
      <c r="AR173" s="6" t="s">
        <v>149</v>
      </c>
      <c r="AT173" s="6" t="s">
        <v>145</v>
      </c>
      <c r="AU173" s="6" t="s">
        <v>99</v>
      </c>
      <c r="AY173" s="6" t="s">
        <v>143</v>
      </c>
      <c r="BE173" s="116">
        <f>IF($U$173="základní",$N$173,0)</f>
        <v>0</v>
      </c>
      <c r="BF173" s="116">
        <f>IF($U$173="snížená",$N$173,0)</f>
        <v>0</v>
      </c>
      <c r="BG173" s="116">
        <f>IF($U$173="zákl. přenesená",$N$173,0)</f>
        <v>0</v>
      </c>
      <c r="BH173" s="116">
        <f>IF($U$173="sníž. přenesená",$N$173,0)</f>
        <v>0</v>
      </c>
      <c r="BI173" s="116">
        <f>IF($U$173="nulová",$N$173,0)</f>
        <v>0</v>
      </c>
      <c r="BJ173" s="6" t="s">
        <v>19</v>
      </c>
      <c r="BK173" s="116">
        <f>ROUND($L$173*$K$173,2)</f>
        <v>0</v>
      </c>
      <c r="BL173" s="6" t="s">
        <v>149</v>
      </c>
    </row>
    <row r="174" spans="2:64" s="6" customFormat="1" ht="27" customHeight="1">
      <c r="B174" s="19"/>
      <c r="C174" s="109" t="s">
        <v>238</v>
      </c>
      <c r="D174" s="109" t="s">
        <v>145</v>
      </c>
      <c r="E174" s="110" t="s">
        <v>239</v>
      </c>
      <c r="F174" s="179" t="s">
        <v>240</v>
      </c>
      <c r="G174" s="180"/>
      <c r="H174" s="180"/>
      <c r="I174" s="180"/>
      <c r="J174" s="111" t="s">
        <v>237</v>
      </c>
      <c r="K174" s="112">
        <v>9.312</v>
      </c>
      <c r="L174" s="181">
        <v>0</v>
      </c>
      <c r="M174" s="180"/>
      <c r="N174" s="181">
        <f>ROUND($L$174*$K$174,2)</f>
        <v>0</v>
      </c>
      <c r="O174" s="180"/>
      <c r="P174" s="180"/>
      <c r="Q174" s="180"/>
      <c r="R174" s="20"/>
      <c r="T174" s="113"/>
      <c r="U174" s="25" t="s">
        <v>39</v>
      </c>
      <c r="V174" s="114">
        <v>0.125</v>
      </c>
      <c r="W174" s="114">
        <f>$V$174*$K$174</f>
        <v>1.164</v>
      </c>
      <c r="X174" s="114">
        <v>0</v>
      </c>
      <c r="Y174" s="114">
        <f>$X$174*$K$174</f>
        <v>0</v>
      </c>
      <c r="Z174" s="114">
        <v>0</v>
      </c>
      <c r="AA174" s="115">
        <f>$Z$174*$K$174</f>
        <v>0</v>
      </c>
      <c r="AR174" s="6" t="s">
        <v>149</v>
      </c>
      <c r="AT174" s="6" t="s">
        <v>145</v>
      </c>
      <c r="AU174" s="6" t="s">
        <v>99</v>
      </c>
      <c r="AY174" s="6" t="s">
        <v>143</v>
      </c>
      <c r="BE174" s="116">
        <f>IF($U$174="základní",$N$174,0)</f>
        <v>0</v>
      </c>
      <c r="BF174" s="116">
        <f>IF($U$174="snížená",$N$174,0)</f>
        <v>0</v>
      </c>
      <c r="BG174" s="116">
        <f>IF($U$174="zákl. přenesená",$N$174,0)</f>
        <v>0</v>
      </c>
      <c r="BH174" s="116">
        <f>IF($U$174="sníž. přenesená",$N$174,0)</f>
        <v>0</v>
      </c>
      <c r="BI174" s="116">
        <f>IF($U$174="nulová",$N$174,0)</f>
        <v>0</v>
      </c>
      <c r="BJ174" s="6" t="s">
        <v>19</v>
      </c>
      <c r="BK174" s="116">
        <f>ROUND($L$174*$K$174,2)</f>
        <v>0</v>
      </c>
      <c r="BL174" s="6" t="s">
        <v>149</v>
      </c>
    </row>
    <row r="175" spans="2:64" s="6" customFormat="1" ht="27" customHeight="1">
      <c r="B175" s="19"/>
      <c r="C175" s="109" t="s">
        <v>241</v>
      </c>
      <c r="D175" s="109" t="s">
        <v>145</v>
      </c>
      <c r="E175" s="110" t="s">
        <v>242</v>
      </c>
      <c r="F175" s="179" t="s">
        <v>243</v>
      </c>
      <c r="G175" s="180"/>
      <c r="H175" s="180"/>
      <c r="I175" s="180"/>
      <c r="J175" s="111" t="s">
        <v>237</v>
      </c>
      <c r="K175" s="112">
        <v>83.7</v>
      </c>
      <c r="L175" s="181">
        <v>0</v>
      </c>
      <c r="M175" s="180"/>
      <c r="N175" s="181">
        <f>ROUND($L$175*$K$175,2)</f>
        <v>0</v>
      </c>
      <c r="O175" s="180"/>
      <c r="P175" s="180"/>
      <c r="Q175" s="180"/>
      <c r="R175" s="20"/>
      <c r="T175" s="113"/>
      <c r="U175" s="25" t="s">
        <v>39</v>
      </c>
      <c r="V175" s="114">
        <v>0.006</v>
      </c>
      <c r="W175" s="114">
        <f>$V$175*$K$175</f>
        <v>0.5022</v>
      </c>
      <c r="X175" s="114">
        <v>0</v>
      </c>
      <c r="Y175" s="114">
        <f>$X$175*$K$175</f>
        <v>0</v>
      </c>
      <c r="Z175" s="114">
        <v>0</v>
      </c>
      <c r="AA175" s="115">
        <f>$Z$175*$K$175</f>
        <v>0</v>
      </c>
      <c r="AR175" s="6" t="s">
        <v>149</v>
      </c>
      <c r="AT175" s="6" t="s">
        <v>145</v>
      </c>
      <c r="AU175" s="6" t="s">
        <v>99</v>
      </c>
      <c r="AY175" s="6" t="s">
        <v>143</v>
      </c>
      <c r="BE175" s="116">
        <f>IF($U$175="základní",$N$175,0)</f>
        <v>0</v>
      </c>
      <c r="BF175" s="116">
        <f>IF($U$175="snížená",$N$175,0)</f>
        <v>0</v>
      </c>
      <c r="BG175" s="116">
        <f>IF($U$175="zákl. přenesená",$N$175,0)</f>
        <v>0</v>
      </c>
      <c r="BH175" s="116">
        <f>IF($U$175="sníž. přenesená",$N$175,0)</f>
        <v>0</v>
      </c>
      <c r="BI175" s="116">
        <f>IF($U$175="nulová",$N$175,0)</f>
        <v>0</v>
      </c>
      <c r="BJ175" s="6" t="s">
        <v>19</v>
      </c>
      <c r="BK175" s="116">
        <f>ROUND($L$175*$K$175,2)</f>
        <v>0</v>
      </c>
      <c r="BL175" s="6" t="s">
        <v>149</v>
      </c>
    </row>
    <row r="176" spans="2:51" s="6" customFormat="1" ht="15.75" customHeight="1">
      <c r="B176" s="117"/>
      <c r="E176" s="118"/>
      <c r="F176" s="182" t="s">
        <v>244</v>
      </c>
      <c r="G176" s="183"/>
      <c r="H176" s="183"/>
      <c r="I176" s="183"/>
      <c r="K176" s="119">
        <v>83.7</v>
      </c>
      <c r="R176" s="120"/>
      <c r="T176" s="121"/>
      <c r="AA176" s="122"/>
      <c r="AT176" s="118" t="s">
        <v>151</v>
      </c>
      <c r="AU176" s="118" t="s">
        <v>99</v>
      </c>
      <c r="AV176" s="118" t="s">
        <v>99</v>
      </c>
      <c r="AW176" s="118" t="s">
        <v>109</v>
      </c>
      <c r="AX176" s="118" t="s">
        <v>19</v>
      </c>
      <c r="AY176" s="118" t="s">
        <v>143</v>
      </c>
    </row>
    <row r="177" spans="2:64" s="6" customFormat="1" ht="27" customHeight="1">
      <c r="B177" s="19"/>
      <c r="C177" s="109" t="s">
        <v>245</v>
      </c>
      <c r="D177" s="109" t="s">
        <v>145</v>
      </c>
      <c r="E177" s="110" t="s">
        <v>246</v>
      </c>
      <c r="F177" s="179" t="s">
        <v>247</v>
      </c>
      <c r="G177" s="180"/>
      <c r="H177" s="180"/>
      <c r="I177" s="180"/>
      <c r="J177" s="111" t="s">
        <v>237</v>
      </c>
      <c r="K177" s="112">
        <v>9.312</v>
      </c>
      <c r="L177" s="181">
        <v>0</v>
      </c>
      <c r="M177" s="180"/>
      <c r="N177" s="181">
        <f>ROUND($L$177*$K$177,2)</f>
        <v>0</v>
      </c>
      <c r="O177" s="180"/>
      <c r="P177" s="180"/>
      <c r="Q177" s="180"/>
      <c r="R177" s="20"/>
      <c r="T177" s="113"/>
      <c r="U177" s="25" t="s">
        <v>39</v>
      </c>
      <c r="V177" s="114">
        <v>0</v>
      </c>
      <c r="W177" s="114">
        <f>$V$177*$K$177</f>
        <v>0</v>
      </c>
      <c r="X177" s="114">
        <v>0</v>
      </c>
      <c r="Y177" s="114">
        <f>$X$177*$K$177</f>
        <v>0</v>
      </c>
      <c r="Z177" s="114">
        <v>0</v>
      </c>
      <c r="AA177" s="115">
        <f>$Z$177*$K$177</f>
        <v>0</v>
      </c>
      <c r="AR177" s="6" t="s">
        <v>149</v>
      </c>
      <c r="AT177" s="6" t="s">
        <v>145</v>
      </c>
      <c r="AU177" s="6" t="s">
        <v>99</v>
      </c>
      <c r="AY177" s="6" t="s">
        <v>143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6" t="s">
        <v>19</v>
      </c>
      <c r="BK177" s="116">
        <f>ROUND($L$177*$K$177,2)</f>
        <v>0</v>
      </c>
      <c r="BL177" s="6" t="s">
        <v>149</v>
      </c>
    </row>
    <row r="178" spans="2:63" s="99" customFormat="1" ht="30.75" customHeight="1">
      <c r="B178" s="100"/>
      <c r="D178" s="108" t="s">
        <v>115</v>
      </c>
      <c r="N178" s="177">
        <f>$BK$178</f>
        <v>0</v>
      </c>
      <c r="O178" s="178"/>
      <c r="P178" s="178"/>
      <c r="Q178" s="178"/>
      <c r="R178" s="103"/>
      <c r="T178" s="104"/>
      <c r="W178" s="105">
        <f>$W$179</f>
        <v>31.18752</v>
      </c>
      <c r="Y178" s="105">
        <f>$Y$179</f>
        <v>0</v>
      </c>
      <c r="AA178" s="106">
        <f>$AA$179</f>
        <v>0</v>
      </c>
      <c r="AR178" s="102" t="s">
        <v>19</v>
      </c>
      <c r="AT178" s="102" t="s">
        <v>73</v>
      </c>
      <c r="AU178" s="102" t="s">
        <v>19</v>
      </c>
      <c r="AY178" s="102" t="s">
        <v>143</v>
      </c>
      <c r="BK178" s="107">
        <f>$BK$179</f>
        <v>0</v>
      </c>
    </row>
    <row r="179" spans="2:64" s="6" customFormat="1" ht="15.75" customHeight="1">
      <c r="B179" s="19"/>
      <c r="C179" s="109" t="s">
        <v>248</v>
      </c>
      <c r="D179" s="109" t="s">
        <v>145</v>
      </c>
      <c r="E179" s="110" t="s">
        <v>249</v>
      </c>
      <c r="F179" s="179" t="s">
        <v>250</v>
      </c>
      <c r="G179" s="180"/>
      <c r="H179" s="180"/>
      <c r="I179" s="180"/>
      <c r="J179" s="111" t="s">
        <v>237</v>
      </c>
      <c r="K179" s="112">
        <v>8.568</v>
      </c>
      <c r="L179" s="181">
        <v>0</v>
      </c>
      <c r="M179" s="180"/>
      <c r="N179" s="181">
        <f>ROUND($L$179*$K$179,2)</f>
        <v>0</v>
      </c>
      <c r="O179" s="180"/>
      <c r="P179" s="180"/>
      <c r="Q179" s="180"/>
      <c r="R179" s="20"/>
      <c r="T179" s="113"/>
      <c r="U179" s="25" t="s">
        <v>39</v>
      </c>
      <c r="V179" s="114">
        <v>3.64</v>
      </c>
      <c r="W179" s="114">
        <f>$V$179*$K$179</f>
        <v>31.18752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6" t="s">
        <v>149</v>
      </c>
      <c r="AT179" s="6" t="s">
        <v>145</v>
      </c>
      <c r="AU179" s="6" t="s">
        <v>99</v>
      </c>
      <c r="AY179" s="6" t="s">
        <v>143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19</v>
      </c>
      <c r="BK179" s="116">
        <f>ROUND($L$179*$K$179,2)</f>
        <v>0</v>
      </c>
      <c r="BL179" s="6" t="s">
        <v>149</v>
      </c>
    </row>
    <row r="180" spans="2:63" s="99" customFormat="1" ht="37.5" customHeight="1">
      <c r="B180" s="100"/>
      <c r="D180" s="101" t="s">
        <v>116</v>
      </c>
      <c r="N180" s="185">
        <f>$BK$180</f>
        <v>0</v>
      </c>
      <c r="O180" s="178"/>
      <c r="P180" s="178"/>
      <c r="Q180" s="178"/>
      <c r="R180" s="103"/>
      <c r="T180" s="104"/>
      <c r="W180" s="105">
        <f>$W$181+$W$186+$W$192+$W$195+$W$198+$W$200+$W$207+$W$212+$W$225+$W$232</f>
        <v>697.575753</v>
      </c>
      <c r="Y180" s="105">
        <f>$Y$181+$Y$186+$Y$192+$Y$195+$Y$198+$Y$200+$Y$207+$Y$212+$Y$225+$Y$232</f>
        <v>6.158704060000001</v>
      </c>
      <c r="AA180" s="106">
        <f>$AA$181+$AA$186+$AA$192+$AA$195+$AA$198+$AA$200+$AA$207+$AA$212+$AA$225+$AA$232</f>
        <v>1.2060244</v>
      </c>
      <c r="AR180" s="102" t="s">
        <v>99</v>
      </c>
      <c r="AT180" s="102" t="s">
        <v>73</v>
      </c>
      <c r="AU180" s="102" t="s">
        <v>74</v>
      </c>
      <c r="AY180" s="102" t="s">
        <v>143</v>
      </c>
      <c r="BK180" s="107">
        <f>$BK$181+$BK$186+$BK$192+$BK$195+$BK$198+$BK$200+$BK$207+$BK$212+$BK$225+$BK$232</f>
        <v>0</v>
      </c>
    </row>
    <row r="181" spans="2:63" s="99" customFormat="1" ht="21" customHeight="1">
      <c r="B181" s="100"/>
      <c r="D181" s="108" t="s">
        <v>117</v>
      </c>
      <c r="N181" s="177">
        <f>$BK$181</f>
        <v>0</v>
      </c>
      <c r="O181" s="178"/>
      <c r="P181" s="178"/>
      <c r="Q181" s="178"/>
      <c r="R181" s="103"/>
      <c r="T181" s="104"/>
      <c r="W181" s="105">
        <f>SUM($W$182:$W$185)</f>
        <v>46.40775299999999</v>
      </c>
      <c r="Y181" s="105">
        <f>SUM($Y$182:$Y$185)</f>
        <v>0.9939816599999999</v>
      </c>
      <c r="AA181" s="106">
        <f>SUM($AA$182:$AA$185)</f>
        <v>0</v>
      </c>
      <c r="AR181" s="102" t="s">
        <v>99</v>
      </c>
      <c r="AT181" s="102" t="s">
        <v>73</v>
      </c>
      <c r="AU181" s="102" t="s">
        <v>19</v>
      </c>
      <c r="AY181" s="102" t="s">
        <v>143</v>
      </c>
      <c r="BK181" s="107">
        <f>SUM($BK$182:$BK$185)</f>
        <v>0</v>
      </c>
    </row>
    <row r="182" spans="2:64" s="6" customFormat="1" ht="27" customHeight="1">
      <c r="B182" s="19"/>
      <c r="C182" s="109" t="s">
        <v>251</v>
      </c>
      <c r="D182" s="109" t="s">
        <v>145</v>
      </c>
      <c r="E182" s="110" t="s">
        <v>252</v>
      </c>
      <c r="F182" s="179" t="s">
        <v>253</v>
      </c>
      <c r="G182" s="180"/>
      <c r="H182" s="180"/>
      <c r="I182" s="180"/>
      <c r="J182" s="111" t="s">
        <v>158</v>
      </c>
      <c r="K182" s="112">
        <v>329.133</v>
      </c>
      <c r="L182" s="181">
        <v>0</v>
      </c>
      <c r="M182" s="180"/>
      <c r="N182" s="181">
        <f>ROUND($L$182*$K$182,2)</f>
        <v>0</v>
      </c>
      <c r="O182" s="180"/>
      <c r="P182" s="180"/>
      <c r="Q182" s="180"/>
      <c r="R182" s="20"/>
      <c r="T182" s="113"/>
      <c r="U182" s="25" t="s">
        <v>39</v>
      </c>
      <c r="V182" s="114">
        <v>0.141</v>
      </c>
      <c r="W182" s="114">
        <f>$V$182*$K$182</f>
        <v>46.40775299999999</v>
      </c>
      <c r="X182" s="114">
        <v>0.00072</v>
      </c>
      <c r="Y182" s="114">
        <f>$X$182*$K$182</f>
        <v>0.23697576</v>
      </c>
      <c r="Z182" s="114">
        <v>0</v>
      </c>
      <c r="AA182" s="115">
        <f>$Z$182*$K$182</f>
        <v>0</v>
      </c>
      <c r="AR182" s="6" t="s">
        <v>207</v>
      </c>
      <c r="AT182" s="6" t="s">
        <v>145</v>
      </c>
      <c r="AU182" s="6" t="s">
        <v>99</v>
      </c>
      <c r="AY182" s="6" t="s">
        <v>143</v>
      </c>
      <c r="BE182" s="116">
        <f>IF($U$182="základní",$N$182,0)</f>
        <v>0</v>
      </c>
      <c r="BF182" s="116">
        <f>IF($U$182="snížená",$N$182,0)</f>
        <v>0</v>
      </c>
      <c r="BG182" s="116">
        <f>IF($U$182="zákl. přenesená",$N$182,0)</f>
        <v>0</v>
      </c>
      <c r="BH182" s="116">
        <f>IF($U$182="sníž. přenesená",$N$182,0)</f>
        <v>0</v>
      </c>
      <c r="BI182" s="116">
        <f>IF($U$182="nulová",$N$182,0)</f>
        <v>0</v>
      </c>
      <c r="BJ182" s="6" t="s">
        <v>19</v>
      </c>
      <c r="BK182" s="116">
        <f>ROUND($L$182*$K$182,2)</f>
        <v>0</v>
      </c>
      <c r="BL182" s="6" t="s">
        <v>207</v>
      </c>
    </row>
    <row r="183" spans="2:51" s="6" customFormat="1" ht="15.75" customHeight="1">
      <c r="B183" s="117"/>
      <c r="E183" s="118"/>
      <c r="F183" s="182" t="s">
        <v>254</v>
      </c>
      <c r="G183" s="183"/>
      <c r="H183" s="183"/>
      <c r="I183" s="183"/>
      <c r="K183" s="119">
        <v>286.203</v>
      </c>
      <c r="R183" s="120"/>
      <c r="T183" s="121"/>
      <c r="AA183" s="122"/>
      <c r="AT183" s="118" t="s">
        <v>151</v>
      </c>
      <c r="AU183" s="118" t="s">
        <v>99</v>
      </c>
      <c r="AV183" s="118" t="s">
        <v>99</v>
      </c>
      <c r="AW183" s="118" t="s">
        <v>109</v>
      </c>
      <c r="AX183" s="118" t="s">
        <v>19</v>
      </c>
      <c r="AY183" s="118" t="s">
        <v>143</v>
      </c>
    </row>
    <row r="184" spans="2:64" s="6" customFormat="1" ht="27" customHeight="1">
      <c r="B184" s="19"/>
      <c r="C184" s="123" t="s">
        <v>255</v>
      </c>
      <c r="D184" s="123" t="s">
        <v>163</v>
      </c>
      <c r="E184" s="124" t="s">
        <v>256</v>
      </c>
      <c r="F184" s="186" t="s">
        <v>617</v>
      </c>
      <c r="G184" s="187"/>
      <c r="H184" s="187"/>
      <c r="I184" s="187"/>
      <c r="J184" s="125" t="s">
        <v>158</v>
      </c>
      <c r="K184" s="126">
        <v>329.133</v>
      </c>
      <c r="L184" s="188">
        <v>0</v>
      </c>
      <c r="M184" s="187"/>
      <c r="N184" s="188">
        <f>ROUND($L$184*$K$184,2)</f>
        <v>0</v>
      </c>
      <c r="O184" s="180"/>
      <c r="P184" s="180"/>
      <c r="Q184" s="180"/>
      <c r="R184" s="20"/>
      <c r="T184" s="113"/>
      <c r="U184" s="25" t="s">
        <v>39</v>
      </c>
      <c r="V184" s="114">
        <v>0</v>
      </c>
      <c r="W184" s="114">
        <f>$V$184*$K$184</f>
        <v>0</v>
      </c>
      <c r="X184" s="114">
        <v>0.0023</v>
      </c>
      <c r="Y184" s="114">
        <f>$X$184*$K$184</f>
        <v>0.7570058999999999</v>
      </c>
      <c r="Z184" s="114">
        <v>0</v>
      </c>
      <c r="AA184" s="115">
        <f>$Z$184*$K$184</f>
        <v>0</v>
      </c>
      <c r="AR184" s="6" t="s">
        <v>257</v>
      </c>
      <c r="AT184" s="6" t="s">
        <v>163</v>
      </c>
      <c r="AU184" s="6" t="s">
        <v>99</v>
      </c>
      <c r="AY184" s="6" t="s">
        <v>143</v>
      </c>
      <c r="BE184" s="116">
        <f>IF($U$184="základní",$N$184,0)</f>
        <v>0</v>
      </c>
      <c r="BF184" s="116">
        <f>IF($U$184="snížená",$N$184,0)</f>
        <v>0</v>
      </c>
      <c r="BG184" s="116">
        <f>IF($U$184="zákl. přenesená",$N$184,0)</f>
        <v>0</v>
      </c>
      <c r="BH184" s="116">
        <f>IF($U$184="sníž. přenesená",$N$184,0)</f>
        <v>0</v>
      </c>
      <c r="BI184" s="116">
        <f>IF($U$184="nulová",$N$184,0)</f>
        <v>0</v>
      </c>
      <c r="BJ184" s="6" t="s">
        <v>19</v>
      </c>
      <c r="BK184" s="116">
        <f>ROUND($L$184*$K$184,2)</f>
        <v>0</v>
      </c>
      <c r="BL184" s="6" t="s">
        <v>207</v>
      </c>
    </row>
    <row r="185" spans="2:64" s="6" customFormat="1" ht="27" customHeight="1">
      <c r="B185" s="19"/>
      <c r="C185" s="109" t="s">
        <v>258</v>
      </c>
      <c r="D185" s="109" t="s">
        <v>145</v>
      </c>
      <c r="E185" s="110" t="s">
        <v>259</v>
      </c>
      <c r="F185" s="179" t="s">
        <v>260</v>
      </c>
      <c r="G185" s="180"/>
      <c r="H185" s="180"/>
      <c r="I185" s="180"/>
      <c r="J185" s="111" t="s">
        <v>261</v>
      </c>
      <c r="K185" s="112">
        <v>1444.637</v>
      </c>
      <c r="L185" s="181">
        <v>0</v>
      </c>
      <c r="M185" s="180"/>
      <c r="N185" s="181">
        <f>ROUND($L$185*$K$185,2)</f>
        <v>0</v>
      </c>
      <c r="O185" s="180"/>
      <c r="P185" s="180"/>
      <c r="Q185" s="180"/>
      <c r="R185" s="20"/>
      <c r="T185" s="113"/>
      <c r="U185" s="25" t="s">
        <v>39</v>
      </c>
      <c r="V185" s="114">
        <v>0</v>
      </c>
      <c r="W185" s="114">
        <f>$V$185*$K$185</f>
        <v>0</v>
      </c>
      <c r="X185" s="114">
        <v>0</v>
      </c>
      <c r="Y185" s="114">
        <f>$X$185*$K$185</f>
        <v>0</v>
      </c>
      <c r="Z185" s="114">
        <v>0</v>
      </c>
      <c r="AA185" s="115">
        <f>$Z$185*$K$185</f>
        <v>0</v>
      </c>
      <c r="AR185" s="6" t="s">
        <v>207</v>
      </c>
      <c r="AT185" s="6" t="s">
        <v>145</v>
      </c>
      <c r="AU185" s="6" t="s">
        <v>99</v>
      </c>
      <c r="AY185" s="6" t="s">
        <v>143</v>
      </c>
      <c r="BE185" s="116">
        <f>IF($U$185="základní",$N$185,0)</f>
        <v>0</v>
      </c>
      <c r="BF185" s="116">
        <f>IF($U$185="snížená",$N$185,0)</f>
        <v>0</v>
      </c>
      <c r="BG185" s="116">
        <f>IF($U$185="zákl. přenesená",$N$185,0)</f>
        <v>0</v>
      </c>
      <c r="BH185" s="116">
        <f>IF($U$185="sníž. přenesená",$N$185,0)</f>
        <v>0</v>
      </c>
      <c r="BI185" s="116">
        <f>IF($U$185="nulová",$N$185,0)</f>
        <v>0</v>
      </c>
      <c r="BJ185" s="6" t="s">
        <v>19</v>
      </c>
      <c r="BK185" s="116">
        <f>ROUND($L$185*$K$185,2)</f>
        <v>0</v>
      </c>
      <c r="BL185" s="6" t="s">
        <v>207</v>
      </c>
    </row>
    <row r="186" spans="2:63" s="99" customFormat="1" ht="30.75" customHeight="1">
      <c r="B186" s="100"/>
      <c r="D186" s="108" t="s">
        <v>118</v>
      </c>
      <c r="N186" s="177">
        <f>$BK$186</f>
        <v>0</v>
      </c>
      <c r="O186" s="178"/>
      <c r="P186" s="178"/>
      <c r="Q186" s="178"/>
      <c r="R186" s="103"/>
      <c r="T186" s="104"/>
      <c r="W186" s="105">
        <f>SUM($W$187:$W$191)</f>
        <v>80.13600000000001</v>
      </c>
      <c r="Y186" s="105">
        <f>SUM($Y$187:$Y$191)</f>
        <v>1.9518840000000002</v>
      </c>
      <c r="AA186" s="106">
        <f>SUM($AA$187:$AA$191)</f>
        <v>0</v>
      </c>
      <c r="AR186" s="102" t="s">
        <v>99</v>
      </c>
      <c r="AT186" s="102" t="s">
        <v>73</v>
      </c>
      <c r="AU186" s="102" t="s">
        <v>19</v>
      </c>
      <c r="AY186" s="102" t="s">
        <v>143</v>
      </c>
      <c r="BK186" s="107">
        <f>SUM($BK$187:$BK$191)</f>
        <v>0</v>
      </c>
    </row>
    <row r="187" spans="2:64" s="6" customFormat="1" ht="27" customHeight="1">
      <c r="B187" s="19"/>
      <c r="C187" s="109" t="s">
        <v>262</v>
      </c>
      <c r="D187" s="109" t="s">
        <v>145</v>
      </c>
      <c r="E187" s="110" t="s">
        <v>263</v>
      </c>
      <c r="F187" s="179" t="s">
        <v>264</v>
      </c>
      <c r="G187" s="180"/>
      <c r="H187" s="180"/>
      <c r="I187" s="180"/>
      <c r="J187" s="111" t="s">
        <v>158</v>
      </c>
      <c r="K187" s="112">
        <v>572.4</v>
      </c>
      <c r="L187" s="181">
        <v>0</v>
      </c>
      <c r="M187" s="180"/>
      <c r="N187" s="181">
        <f>ROUND($L$187*$K$187,2)</f>
        <v>0</v>
      </c>
      <c r="O187" s="180"/>
      <c r="P187" s="180"/>
      <c r="Q187" s="180"/>
      <c r="R187" s="20"/>
      <c r="T187" s="113"/>
      <c r="U187" s="25" t="s">
        <v>39</v>
      </c>
      <c r="V187" s="114">
        <v>0.14</v>
      </c>
      <c r="W187" s="114">
        <f>$V$187*$K$187</f>
        <v>80.13600000000001</v>
      </c>
      <c r="X187" s="114">
        <v>0.00116</v>
      </c>
      <c r="Y187" s="114">
        <f>$X$187*$K$187</f>
        <v>0.663984</v>
      </c>
      <c r="Z187" s="114">
        <v>0</v>
      </c>
      <c r="AA187" s="115">
        <f>$Z$187*$K$187</f>
        <v>0</v>
      </c>
      <c r="AR187" s="6" t="s">
        <v>207</v>
      </c>
      <c r="AT187" s="6" t="s">
        <v>145</v>
      </c>
      <c r="AU187" s="6" t="s">
        <v>99</v>
      </c>
      <c r="AY187" s="6" t="s">
        <v>143</v>
      </c>
      <c r="BE187" s="116">
        <f>IF($U$187="základní",$N$187,0)</f>
        <v>0</v>
      </c>
      <c r="BF187" s="116">
        <f>IF($U$187="snížená",$N$187,0)</f>
        <v>0</v>
      </c>
      <c r="BG187" s="116">
        <f>IF($U$187="zákl. přenesená",$N$187,0)</f>
        <v>0</v>
      </c>
      <c r="BH187" s="116">
        <f>IF($U$187="sníž. přenesená",$N$187,0)</f>
        <v>0</v>
      </c>
      <c r="BI187" s="116">
        <f>IF($U$187="nulová",$N$187,0)</f>
        <v>0</v>
      </c>
      <c r="BJ187" s="6" t="s">
        <v>19</v>
      </c>
      <c r="BK187" s="116">
        <f>ROUND($L$187*$K$187,2)</f>
        <v>0</v>
      </c>
      <c r="BL187" s="6" t="s">
        <v>207</v>
      </c>
    </row>
    <row r="188" spans="2:51" s="6" customFormat="1" ht="15.75" customHeight="1">
      <c r="B188" s="117"/>
      <c r="E188" s="118"/>
      <c r="F188" s="182" t="s">
        <v>619</v>
      </c>
      <c r="G188" s="183"/>
      <c r="H188" s="183"/>
      <c r="I188" s="183"/>
      <c r="K188" s="119">
        <v>572.4</v>
      </c>
      <c r="R188" s="120"/>
      <c r="T188" s="121"/>
      <c r="AA188" s="122"/>
      <c r="AT188" s="118" t="s">
        <v>151</v>
      </c>
      <c r="AU188" s="118" t="s">
        <v>99</v>
      </c>
      <c r="AV188" s="118" t="s">
        <v>99</v>
      </c>
      <c r="AW188" s="118" t="s">
        <v>109</v>
      </c>
      <c r="AX188" s="118" t="s">
        <v>19</v>
      </c>
      <c r="AY188" s="118" t="s">
        <v>143</v>
      </c>
    </row>
    <row r="189" spans="2:64" s="6" customFormat="1" ht="27" customHeight="1">
      <c r="B189" s="19"/>
      <c r="C189" s="123" t="s">
        <v>265</v>
      </c>
      <c r="D189" s="123" t="s">
        <v>163</v>
      </c>
      <c r="E189" s="124" t="s">
        <v>266</v>
      </c>
      <c r="F189" s="186" t="s">
        <v>267</v>
      </c>
      <c r="G189" s="187"/>
      <c r="H189" s="187"/>
      <c r="I189" s="187"/>
      <c r="J189" s="125" t="s">
        <v>158</v>
      </c>
      <c r="K189" s="126">
        <v>286.2</v>
      </c>
      <c r="L189" s="188">
        <v>0</v>
      </c>
      <c r="M189" s="187"/>
      <c r="N189" s="188">
        <f>ROUND($L$189*$K$189,2)</f>
        <v>0</v>
      </c>
      <c r="O189" s="180"/>
      <c r="P189" s="180"/>
      <c r="Q189" s="180"/>
      <c r="R189" s="20"/>
      <c r="T189" s="113"/>
      <c r="U189" s="25" t="s">
        <v>39</v>
      </c>
      <c r="V189" s="114">
        <v>0</v>
      </c>
      <c r="W189" s="114">
        <f>$V$189*$K$189</f>
        <v>0</v>
      </c>
      <c r="X189" s="114">
        <v>0.0025</v>
      </c>
      <c r="Y189" s="114">
        <f>$X$189*$K$189</f>
        <v>0.7155</v>
      </c>
      <c r="Z189" s="114">
        <v>0</v>
      </c>
      <c r="AA189" s="115">
        <f>$Z$189*$K$189</f>
        <v>0</v>
      </c>
      <c r="AR189" s="6" t="s">
        <v>257</v>
      </c>
      <c r="AT189" s="6" t="s">
        <v>163</v>
      </c>
      <c r="AU189" s="6" t="s">
        <v>99</v>
      </c>
      <c r="AY189" s="6" t="s">
        <v>143</v>
      </c>
      <c r="BE189" s="116">
        <f>IF($U$189="základní",$N$189,0)</f>
        <v>0</v>
      </c>
      <c r="BF189" s="116">
        <f>IF($U$189="snížená",$N$189,0)</f>
        <v>0</v>
      </c>
      <c r="BG189" s="116">
        <f>IF($U$189="zákl. přenesená",$N$189,0)</f>
        <v>0</v>
      </c>
      <c r="BH189" s="116">
        <f>IF($U$189="sníž. přenesená",$N$189,0)</f>
        <v>0</v>
      </c>
      <c r="BI189" s="116">
        <f>IF($U$189="nulová",$N$189,0)</f>
        <v>0</v>
      </c>
      <c r="BJ189" s="6" t="s">
        <v>19</v>
      </c>
      <c r="BK189" s="116">
        <f>ROUND($L$189*$K$189,2)</f>
        <v>0</v>
      </c>
      <c r="BL189" s="6" t="s">
        <v>207</v>
      </c>
    </row>
    <row r="190" spans="2:64" s="6" customFormat="1" ht="27" customHeight="1">
      <c r="B190" s="19"/>
      <c r="C190" s="123" t="s">
        <v>268</v>
      </c>
      <c r="D190" s="123" t="s">
        <v>163</v>
      </c>
      <c r="E190" s="124" t="s">
        <v>269</v>
      </c>
      <c r="F190" s="186" t="s">
        <v>618</v>
      </c>
      <c r="G190" s="187"/>
      <c r="H190" s="187"/>
      <c r="I190" s="187"/>
      <c r="J190" s="125" t="s">
        <v>158</v>
      </c>
      <c r="K190" s="126">
        <v>286.2</v>
      </c>
      <c r="L190" s="188">
        <v>0</v>
      </c>
      <c r="M190" s="187"/>
      <c r="N190" s="188">
        <f>ROUND($L$190*$K$190,2)</f>
        <v>0</v>
      </c>
      <c r="O190" s="180"/>
      <c r="P190" s="180"/>
      <c r="Q190" s="180"/>
      <c r="R190" s="20"/>
      <c r="T190" s="113"/>
      <c r="U190" s="25" t="s">
        <v>39</v>
      </c>
      <c r="V190" s="114">
        <v>0</v>
      </c>
      <c r="W190" s="114">
        <f>$V$190*$K$190</f>
        <v>0</v>
      </c>
      <c r="X190" s="114">
        <v>0.002</v>
      </c>
      <c r="Y190" s="114">
        <f>$X$190*$K$190</f>
        <v>0.5724</v>
      </c>
      <c r="Z190" s="114">
        <v>0</v>
      </c>
      <c r="AA190" s="115">
        <f>$Z$190*$K$190</f>
        <v>0</v>
      </c>
      <c r="AR190" s="6" t="s">
        <v>257</v>
      </c>
      <c r="AT190" s="6" t="s">
        <v>163</v>
      </c>
      <c r="AU190" s="6" t="s">
        <v>99</v>
      </c>
      <c r="AY190" s="6" t="s">
        <v>143</v>
      </c>
      <c r="BE190" s="116">
        <f>IF($U$190="základní",$N$190,0)</f>
        <v>0</v>
      </c>
      <c r="BF190" s="116">
        <f>IF($U$190="snížená",$N$190,0)</f>
        <v>0</v>
      </c>
      <c r="BG190" s="116">
        <f>IF($U$190="zákl. přenesená",$N$190,0)</f>
        <v>0</v>
      </c>
      <c r="BH190" s="116">
        <f>IF($U$190="sníž. přenesená",$N$190,0)</f>
        <v>0</v>
      </c>
      <c r="BI190" s="116">
        <f>IF($U$190="nulová",$N$190,0)</f>
        <v>0</v>
      </c>
      <c r="BJ190" s="6" t="s">
        <v>19</v>
      </c>
      <c r="BK190" s="116">
        <f>ROUND($L$190*$K$190,2)</f>
        <v>0</v>
      </c>
      <c r="BL190" s="6" t="s">
        <v>207</v>
      </c>
    </row>
    <row r="191" spans="2:64" s="6" customFormat="1" ht="27" customHeight="1">
      <c r="B191" s="19"/>
      <c r="C191" s="109" t="s">
        <v>271</v>
      </c>
      <c r="D191" s="109" t="s">
        <v>145</v>
      </c>
      <c r="E191" s="110" t="s">
        <v>272</v>
      </c>
      <c r="F191" s="179" t="s">
        <v>273</v>
      </c>
      <c r="G191" s="180"/>
      <c r="H191" s="180"/>
      <c r="I191" s="180"/>
      <c r="J191" s="111" t="s">
        <v>261</v>
      </c>
      <c r="K191" s="112">
        <v>1634.749</v>
      </c>
      <c r="L191" s="181">
        <v>0</v>
      </c>
      <c r="M191" s="180"/>
      <c r="N191" s="181">
        <f>ROUND($L$191*$K$191,2)</f>
        <v>0</v>
      </c>
      <c r="O191" s="180"/>
      <c r="P191" s="180"/>
      <c r="Q191" s="180"/>
      <c r="R191" s="20"/>
      <c r="T191" s="113"/>
      <c r="U191" s="25" t="s">
        <v>39</v>
      </c>
      <c r="V191" s="114">
        <v>0</v>
      </c>
      <c r="W191" s="114">
        <f>$V$191*$K$191</f>
        <v>0</v>
      </c>
      <c r="X191" s="114">
        <v>0</v>
      </c>
      <c r="Y191" s="114">
        <f>$X$191*$K$191</f>
        <v>0</v>
      </c>
      <c r="Z191" s="114">
        <v>0</v>
      </c>
      <c r="AA191" s="115">
        <f>$Z$191*$K$191</f>
        <v>0</v>
      </c>
      <c r="AR191" s="6" t="s">
        <v>207</v>
      </c>
      <c r="AT191" s="6" t="s">
        <v>145</v>
      </c>
      <c r="AU191" s="6" t="s">
        <v>99</v>
      </c>
      <c r="AY191" s="6" t="s">
        <v>143</v>
      </c>
      <c r="BE191" s="116">
        <f>IF($U$191="základní",$N$191,0)</f>
        <v>0</v>
      </c>
      <c r="BF191" s="116">
        <f>IF($U$191="snížená",$N$191,0)</f>
        <v>0</v>
      </c>
      <c r="BG191" s="116">
        <f>IF($U$191="zákl. přenesená",$N$191,0)</f>
        <v>0</v>
      </c>
      <c r="BH191" s="116">
        <f>IF($U$191="sníž. přenesená",$N$191,0)</f>
        <v>0</v>
      </c>
      <c r="BI191" s="116">
        <f>IF($U$191="nulová",$N$191,0)</f>
        <v>0</v>
      </c>
      <c r="BJ191" s="6" t="s">
        <v>19</v>
      </c>
      <c r="BK191" s="116">
        <f>ROUND($L$191*$K$191,2)</f>
        <v>0</v>
      </c>
      <c r="BL191" s="6" t="s">
        <v>207</v>
      </c>
    </row>
    <row r="192" spans="2:63" s="99" customFormat="1" ht="30.75" customHeight="1">
      <c r="B192" s="100"/>
      <c r="D192" s="108" t="s">
        <v>119</v>
      </c>
      <c r="N192" s="177">
        <f>$BK$192</f>
        <v>0</v>
      </c>
      <c r="O192" s="178"/>
      <c r="P192" s="178"/>
      <c r="Q192" s="178"/>
      <c r="R192" s="103"/>
      <c r="T192" s="104"/>
      <c r="W192" s="105">
        <f>SUM($W$193:$W$194)</f>
        <v>1.5499999999999998</v>
      </c>
      <c r="Y192" s="105">
        <f>SUM($Y$193:$Y$194)</f>
        <v>0.00202</v>
      </c>
      <c r="AA192" s="106">
        <f>SUM($AA$193:$AA$194)</f>
        <v>0.0341</v>
      </c>
      <c r="AR192" s="102" t="s">
        <v>99</v>
      </c>
      <c r="AT192" s="102" t="s">
        <v>73</v>
      </c>
      <c r="AU192" s="102" t="s">
        <v>19</v>
      </c>
      <c r="AY192" s="102" t="s">
        <v>143</v>
      </c>
      <c r="BK192" s="107">
        <f>SUM($BK$193:$BK$194)</f>
        <v>0</v>
      </c>
    </row>
    <row r="193" spans="2:64" s="6" customFormat="1" ht="15.75" customHeight="1">
      <c r="B193" s="19"/>
      <c r="C193" s="109" t="s">
        <v>274</v>
      </c>
      <c r="D193" s="109" t="s">
        <v>145</v>
      </c>
      <c r="E193" s="110" t="s">
        <v>275</v>
      </c>
      <c r="F193" s="179" t="s">
        <v>621</v>
      </c>
      <c r="G193" s="180"/>
      <c r="H193" s="180"/>
      <c r="I193" s="180"/>
      <c r="J193" s="111" t="s">
        <v>276</v>
      </c>
      <c r="K193" s="112">
        <v>2</v>
      </c>
      <c r="L193" s="181">
        <v>0</v>
      </c>
      <c r="M193" s="180"/>
      <c r="N193" s="181">
        <f>ROUND($L$193*$K$193,2)</f>
        <v>0</v>
      </c>
      <c r="O193" s="180"/>
      <c r="P193" s="180"/>
      <c r="Q193" s="180"/>
      <c r="R193" s="20"/>
      <c r="T193" s="113"/>
      <c r="U193" s="25" t="s">
        <v>39</v>
      </c>
      <c r="V193" s="114">
        <v>0.361</v>
      </c>
      <c r="W193" s="114">
        <f>$V$193*$K$193</f>
        <v>0.722</v>
      </c>
      <c r="X193" s="114">
        <v>0.00101</v>
      </c>
      <c r="Y193" s="114">
        <f>$X$193*$K$193</f>
        <v>0.00202</v>
      </c>
      <c r="Z193" s="114">
        <v>0</v>
      </c>
      <c r="AA193" s="115">
        <f>$Z$193*$K$193</f>
        <v>0</v>
      </c>
      <c r="AR193" s="6" t="s">
        <v>207</v>
      </c>
      <c r="AT193" s="6" t="s">
        <v>145</v>
      </c>
      <c r="AU193" s="6" t="s">
        <v>99</v>
      </c>
      <c r="AY193" s="6" t="s">
        <v>143</v>
      </c>
      <c r="BE193" s="116">
        <f>IF($U$193="základní",$N$193,0)</f>
        <v>0</v>
      </c>
      <c r="BF193" s="116">
        <f>IF($U$193="snížená",$N$193,0)</f>
        <v>0</v>
      </c>
      <c r="BG193" s="116">
        <f>IF($U$193="zákl. přenesená",$N$193,0)</f>
        <v>0</v>
      </c>
      <c r="BH193" s="116">
        <f>IF($U$193="sníž. přenesená",$N$193,0)</f>
        <v>0</v>
      </c>
      <c r="BI193" s="116">
        <f>IF($U$193="nulová",$N$193,0)</f>
        <v>0</v>
      </c>
      <c r="BJ193" s="6" t="s">
        <v>19</v>
      </c>
      <c r="BK193" s="116">
        <f>ROUND($L$193*$K$193,2)</f>
        <v>0</v>
      </c>
      <c r="BL193" s="6" t="s">
        <v>207</v>
      </c>
    </row>
    <row r="194" spans="2:64" s="6" customFormat="1" ht="15.75" customHeight="1">
      <c r="B194" s="19"/>
      <c r="C194" s="109" t="s">
        <v>277</v>
      </c>
      <c r="D194" s="109" t="s">
        <v>145</v>
      </c>
      <c r="E194" s="110" t="s">
        <v>278</v>
      </c>
      <c r="F194" s="179" t="s">
        <v>620</v>
      </c>
      <c r="G194" s="180"/>
      <c r="H194" s="180"/>
      <c r="I194" s="180"/>
      <c r="J194" s="111" t="s">
        <v>276</v>
      </c>
      <c r="K194" s="112">
        <v>2</v>
      </c>
      <c r="L194" s="181">
        <v>0</v>
      </c>
      <c r="M194" s="180"/>
      <c r="N194" s="181">
        <f>ROUND($L$194*$K$194,2)</f>
        <v>0</v>
      </c>
      <c r="O194" s="180"/>
      <c r="P194" s="180"/>
      <c r="Q194" s="180"/>
      <c r="R194" s="20"/>
      <c r="T194" s="113"/>
      <c r="U194" s="25" t="s">
        <v>39</v>
      </c>
      <c r="V194" s="114">
        <v>0.414</v>
      </c>
      <c r="W194" s="114">
        <f>$V$194*$K$194</f>
        <v>0.828</v>
      </c>
      <c r="X194" s="114">
        <v>0</v>
      </c>
      <c r="Y194" s="114">
        <f>$X$194*$K$194</f>
        <v>0</v>
      </c>
      <c r="Z194" s="114">
        <v>0.01705</v>
      </c>
      <c r="AA194" s="115">
        <f>$Z$194*$K$194</f>
        <v>0.0341</v>
      </c>
      <c r="AR194" s="6" t="s">
        <v>207</v>
      </c>
      <c r="AT194" s="6" t="s">
        <v>145</v>
      </c>
      <c r="AU194" s="6" t="s">
        <v>99</v>
      </c>
      <c r="AY194" s="6" t="s">
        <v>143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6" t="s">
        <v>19</v>
      </c>
      <c r="BK194" s="116">
        <f>ROUND($L$194*$K$194,2)</f>
        <v>0</v>
      </c>
      <c r="BL194" s="6" t="s">
        <v>207</v>
      </c>
    </row>
    <row r="195" spans="2:63" s="99" customFormat="1" ht="30.75" customHeight="1">
      <c r="B195" s="100"/>
      <c r="D195" s="108" t="s">
        <v>120</v>
      </c>
      <c r="N195" s="177">
        <f>$BK$195</f>
        <v>0</v>
      </c>
      <c r="O195" s="178"/>
      <c r="P195" s="178"/>
      <c r="Q195" s="178"/>
      <c r="R195" s="103"/>
      <c r="T195" s="104"/>
      <c r="W195" s="105">
        <f>SUM($W$196:$W$197)</f>
        <v>8.26</v>
      </c>
      <c r="Y195" s="105">
        <f>SUM($Y$196:$Y$197)</f>
        <v>0.0114</v>
      </c>
      <c r="AA195" s="106">
        <f>SUM($AA$196:$AA$197)</f>
        <v>0</v>
      </c>
      <c r="AR195" s="102" t="s">
        <v>99</v>
      </c>
      <c r="AT195" s="102" t="s">
        <v>73</v>
      </c>
      <c r="AU195" s="102" t="s">
        <v>19</v>
      </c>
      <c r="AY195" s="102" t="s">
        <v>143</v>
      </c>
      <c r="BK195" s="107">
        <f>SUM($BK$196:$BK$197)</f>
        <v>0</v>
      </c>
    </row>
    <row r="196" spans="2:64" s="6" customFormat="1" ht="27" customHeight="1">
      <c r="B196" s="19"/>
      <c r="C196" s="109" t="s">
        <v>279</v>
      </c>
      <c r="D196" s="109" t="s">
        <v>145</v>
      </c>
      <c r="E196" s="110" t="s">
        <v>280</v>
      </c>
      <c r="F196" s="179" t="s">
        <v>281</v>
      </c>
      <c r="G196" s="180"/>
      <c r="H196" s="180"/>
      <c r="I196" s="180"/>
      <c r="J196" s="111" t="s">
        <v>155</v>
      </c>
      <c r="K196" s="112">
        <v>20</v>
      </c>
      <c r="L196" s="181">
        <v>0</v>
      </c>
      <c r="M196" s="180"/>
      <c r="N196" s="181">
        <f>ROUND($L$196*$K$196,2)</f>
        <v>0</v>
      </c>
      <c r="O196" s="180"/>
      <c r="P196" s="180"/>
      <c r="Q196" s="180"/>
      <c r="R196" s="20"/>
      <c r="T196" s="113"/>
      <c r="U196" s="25" t="s">
        <v>39</v>
      </c>
      <c r="V196" s="114">
        <v>0.413</v>
      </c>
      <c r="W196" s="114">
        <f>$V$196*$K$196</f>
        <v>8.26</v>
      </c>
      <c r="X196" s="114">
        <v>0.00057</v>
      </c>
      <c r="Y196" s="114">
        <f>$X$196*$K$196</f>
        <v>0.0114</v>
      </c>
      <c r="Z196" s="114">
        <v>0</v>
      </c>
      <c r="AA196" s="115">
        <f>$Z$196*$K$196</f>
        <v>0</v>
      </c>
      <c r="AR196" s="6" t="s">
        <v>207</v>
      </c>
      <c r="AT196" s="6" t="s">
        <v>145</v>
      </c>
      <c r="AU196" s="6" t="s">
        <v>99</v>
      </c>
      <c r="AY196" s="6" t="s">
        <v>143</v>
      </c>
      <c r="BE196" s="116">
        <f>IF($U$196="základní",$N$196,0)</f>
        <v>0</v>
      </c>
      <c r="BF196" s="116">
        <f>IF($U$196="snížená",$N$196,0)</f>
        <v>0</v>
      </c>
      <c r="BG196" s="116">
        <f>IF($U$196="zákl. přenesená",$N$196,0)</f>
        <v>0</v>
      </c>
      <c r="BH196" s="116">
        <f>IF($U$196="sníž. přenesená",$N$196,0)</f>
        <v>0</v>
      </c>
      <c r="BI196" s="116">
        <f>IF($U$196="nulová",$N$196,0)</f>
        <v>0</v>
      </c>
      <c r="BJ196" s="6" t="s">
        <v>19</v>
      </c>
      <c r="BK196" s="116">
        <f>ROUND($L$196*$K$196,2)</f>
        <v>0</v>
      </c>
      <c r="BL196" s="6" t="s">
        <v>207</v>
      </c>
    </row>
    <row r="197" spans="2:64" s="6" customFormat="1" ht="27" customHeight="1">
      <c r="B197" s="19"/>
      <c r="C197" s="109" t="s">
        <v>282</v>
      </c>
      <c r="D197" s="109" t="s">
        <v>145</v>
      </c>
      <c r="E197" s="110" t="s">
        <v>283</v>
      </c>
      <c r="F197" s="179" t="s">
        <v>284</v>
      </c>
      <c r="G197" s="180"/>
      <c r="H197" s="180"/>
      <c r="I197" s="180"/>
      <c r="J197" s="111" t="s">
        <v>261</v>
      </c>
      <c r="K197" s="112">
        <v>65.6</v>
      </c>
      <c r="L197" s="181">
        <v>0</v>
      </c>
      <c r="M197" s="180"/>
      <c r="N197" s="181">
        <f>ROUND($L$197*$K$197,2)</f>
        <v>0</v>
      </c>
      <c r="O197" s="180"/>
      <c r="P197" s="180"/>
      <c r="Q197" s="180"/>
      <c r="R197" s="20"/>
      <c r="T197" s="113"/>
      <c r="U197" s="25" t="s">
        <v>39</v>
      </c>
      <c r="V197" s="114">
        <v>0</v>
      </c>
      <c r="W197" s="114">
        <f>$V$197*$K$197</f>
        <v>0</v>
      </c>
      <c r="X197" s="114">
        <v>0</v>
      </c>
      <c r="Y197" s="114">
        <f>$X$197*$K$197</f>
        <v>0</v>
      </c>
      <c r="Z197" s="114">
        <v>0</v>
      </c>
      <c r="AA197" s="115">
        <f>$Z$197*$K$197</f>
        <v>0</v>
      </c>
      <c r="AR197" s="6" t="s">
        <v>207</v>
      </c>
      <c r="AT197" s="6" t="s">
        <v>145</v>
      </c>
      <c r="AU197" s="6" t="s">
        <v>99</v>
      </c>
      <c r="AY197" s="6" t="s">
        <v>143</v>
      </c>
      <c r="BE197" s="116">
        <f>IF($U$197="základní",$N$197,0)</f>
        <v>0</v>
      </c>
      <c r="BF197" s="116">
        <f>IF($U$197="snížená",$N$197,0)</f>
        <v>0</v>
      </c>
      <c r="BG197" s="116">
        <f>IF($U$197="zákl. přenesená",$N$197,0)</f>
        <v>0</v>
      </c>
      <c r="BH197" s="116">
        <f>IF($U$197="sníž. přenesená",$N$197,0)</f>
        <v>0</v>
      </c>
      <c r="BI197" s="116">
        <f>IF($U$197="nulová",$N$197,0)</f>
        <v>0</v>
      </c>
      <c r="BJ197" s="6" t="s">
        <v>19</v>
      </c>
      <c r="BK197" s="116">
        <f>ROUND($L$197*$K$197,2)</f>
        <v>0</v>
      </c>
      <c r="BL197" s="6" t="s">
        <v>207</v>
      </c>
    </row>
    <row r="198" spans="2:63" s="99" customFormat="1" ht="30.75" customHeight="1">
      <c r="B198" s="100"/>
      <c r="D198" s="108" t="s">
        <v>121</v>
      </c>
      <c r="N198" s="177">
        <f>$BK$198</f>
        <v>0</v>
      </c>
      <c r="O198" s="178"/>
      <c r="P198" s="178"/>
      <c r="Q198" s="178"/>
      <c r="R198" s="103"/>
      <c r="T198" s="104"/>
      <c r="W198" s="105">
        <f>$W$199</f>
        <v>9.636</v>
      </c>
      <c r="Y198" s="105">
        <f>$Y$199</f>
        <v>0</v>
      </c>
      <c r="AA198" s="106">
        <f>$AA$199</f>
        <v>0</v>
      </c>
      <c r="AR198" s="102" t="s">
        <v>99</v>
      </c>
      <c r="AT198" s="102" t="s">
        <v>73</v>
      </c>
      <c r="AU198" s="102" t="s">
        <v>19</v>
      </c>
      <c r="AY198" s="102" t="s">
        <v>143</v>
      </c>
      <c r="BK198" s="107">
        <f>$BK$199</f>
        <v>0</v>
      </c>
    </row>
    <row r="199" spans="2:64" s="6" customFormat="1" ht="15.75" customHeight="1">
      <c r="B199" s="19"/>
      <c r="C199" s="109" t="s">
        <v>285</v>
      </c>
      <c r="D199" s="109" t="s">
        <v>145</v>
      </c>
      <c r="E199" s="110" t="s">
        <v>286</v>
      </c>
      <c r="F199" s="179" t="s">
        <v>287</v>
      </c>
      <c r="G199" s="180"/>
      <c r="H199" s="180"/>
      <c r="I199" s="180"/>
      <c r="J199" s="111" t="s">
        <v>155</v>
      </c>
      <c r="K199" s="112">
        <v>22</v>
      </c>
      <c r="L199" s="181">
        <v>0</v>
      </c>
      <c r="M199" s="180"/>
      <c r="N199" s="181">
        <f>ROUND($L$199*$K$199,2)</f>
        <v>0</v>
      </c>
      <c r="O199" s="180"/>
      <c r="P199" s="180"/>
      <c r="Q199" s="180"/>
      <c r="R199" s="20"/>
      <c r="T199" s="113"/>
      <c r="U199" s="25" t="s">
        <v>39</v>
      </c>
      <c r="V199" s="114">
        <v>0.438</v>
      </c>
      <c r="W199" s="114">
        <f>$V$199*$K$199</f>
        <v>9.636</v>
      </c>
      <c r="X199" s="114">
        <v>0</v>
      </c>
      <c r="Y199" s="114">
        <f>$X$199*$K$199</f>
        <v>0</v>
      </c>
      <c r="Z199" s="114">
        <v>0</v>
      </c>
      <c r="AA199" s="115">
        <f>$Z$199*$K$199</f>
        <v>0</v>
      </c>
      <c r="AR199" s="6" t="s">
        <v>207</v>
      </c>
      <c r="AT199" s="6" t="s">
        <v>145</v>
      </c>
      <c r="AU199" s="6" t="s">
        <v>99</v>
      </c>
      <c r="AY199" s="6" t="s">
        <v>143</v>
      </c>
      <c r="BE199" s="116">
        <f>IF($U$199="základní",$N$199,0)</f>
        <v>0</v>
      </c>
      <c r="BF199" s="116">
        <f>IF($U$199="snížená",$N$199,0)</f>
        <v>0</v>
      </c>
      <c r="BG199" s="116">
        <f>IF($U$199="zákl. přenesená",$N$199,0)</f>
        <v>0</v>
      </c>
      <c r="BH199" s="116">
        <f>IF($U$199="sníž. přenesená",$N$199,0)</f>
        <v>0</v>
      </c>
      <c r="BI199" s="116">
        <f>IF($U$199="nulová",$N$199,0)</f>
        <v>0</v>
      </c>
      <c r="BJ199" s="6" t="s">
        <v>19</v>
      </c>
      <c r="BK199" s="116">
        <f>ROUND($L$199*$K$199,2)</f>
        <v>0</v>
      </c>
      <c r="BL199" s="6" t="s">
        <v>207</v>
      </c>
    </row>
    <row r="200" spans="2:63" s="99" customFormat="1" ht="30.75" customHeight="1">
      <c r="B200" s="100"/>
      <c r="D200" s="108" t="s">
        <v>122</v>
      </c>
      <c r="N200" s="177">
        <f>$BK$200</f>
        <v>0</v>
      </c>
      <c r="O200" s="178"/>
      <c r="P200" s="178"/>
      <c r="Q200" s="178"/>
      <c r="R200" s="103"/>
      <c r="T200" s="104"/>
      <c r="W200" s="105">
        <f>SUM($W$201:$W$206)</f>
        <v>113.1146</v>
      </c>
      <c r="Y200" s="105">
        <f>SUM($Y$201:$Y$206)</f>
        <v>0.37795320000000004</v>
      </c>
      <c r="AA200" s="106">
        <f>SUM($AA$201:$AA$206)</f>
        <v>0.21432439999999997</v>
      </c>
      <c r="AR200" s="102" t="s">
        <v>99</v>
      </c>
      <c r="AT200" s="102" t="s">
        <v>73</v>
      </c>
      <c r="AU200" s="102" t="s">
        <v>19</v>
      </c>
      <c r="AY200" s="102" t="s">
        <v>143</v>
      </c>
      <c r="BK200" s="107">
        <f>SUM($BK$201:$BK$206)</f>
        <v>0</v>
      </c>
    </row>
    <row r="201" spans="2:64" s="6" customFormat="1" ht="27" customHeight="1">
      <c r="B201" s="19"/>
      <c r="C201" s="109" t="s">
        <v>288</v>
      </c>
      <c r="D201" s="109" t="s">
        <v>145</v>
      </c>
      <c r="E201" s="110" t="s">
        <v>289</v>
      </c>
      <c r="F201" s="179" t="s">
        <v>290</v>
      </c>
      <c r="G201" s="180"/>
      <c r="H201" s="180"/>
      <c r="I201" s="180"/>
      <c r="J201" s="111" t="s">
        <v>155</v>
      </c>
      <c r="K201" s="112">
        <v>74.44</v>
      </c>
      <c r="L201" s="181">
        <v>0</v>
      </c>
      <c r="M201" s="180"/>
      <c r="N201" s="181">
        <f>ROUND($L$201*$K$201,2)</f>
        <v>0</v>
      </c>
      <c r="O201" s="180"/>
      <c r="P201" s="180"/>
      <c r="Q201" s="180"/>
      <c r="R201" s="20"/>
      <c r="T201" s="113"/>
      <c r="U201" s="25" t="s">
        <v>39</v>
      </c>
      <c r="V201" s="114">
        <v>0.43</v>
      </c>
      <c r="W201" s="114">
        <f>$V$201*$K$201</f>
        <v>32.0092</v>
      </c>
      <c r="X201" s="114">
        <v>0</v>
      </c>
      <c r="Y201" s="114">
        <f>$X$201*$K$201</f>
        <v>0</v>
      </c>
      <c r="Z201" s="114">
        <v>0.00191</v>
      </c>
      <c r="AA201" s="115">
        <f>$Z$201*$K$201</f>
        <v>0.14218039999999998</v>
      </c>
      <c r="AR201" s="6" t="s">
        <v>207</v>
      </c>
      <c r="AT201" s="6" t="s">
        <v>145</v>
      </c>
      <c r="AU201" s="6" t="s">
        <v>99</v>
      </c>
      <c r="AY201" s="6" t="s">
        <v>143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6" t="s">
        <v>19</v>
      </c>
      <c r="BK201" s="116">
        <f>ROUND($L$201*$K$201,2)</f>
        <v>0</v>
      </c>
      <c r="BL201" s="6" t="s">
        <v>207</v>
      </c>
    </row>
    <row r="202" spans="2:51" s="6" customFormat="1" ht="15.75" customHeight="1">
      <c r="B202" s="117"/>
      <c r="E202" s="118"/>
      <c r="F202" s="182" t="s">
        <v>291</v>
      </c>
      <c r="G202" s="183"/>
      <c r="H202" s="183"/>
      <c r="I202" s="183"/>
      <c r="K202" s="119">
        <v>74.44</v>
      </c>
      <c r="R202" s="120"/>
      <c r="T202" s="121"/>
      <c r="AA202" s="122"/>
      <c r="AT202" s="118" t="s">
        <v>151</v>
      </c>
      <c r="AU202" s="118" t="s">
        <v>99</v>
      </c>
      <c r="AV202" s="118" t="s">
        <v>99</v>
      </c>
      <c r="AW202" s="118" t="s">
        <v>109</v>
      </c>
      <c r="AX202" s="118" t="s">
        <v>19</v>
      </c>
      <c r="AY202" s="118" t="s">
        <v>143</v>
      </c>
    </row>
    <row r="203" spans="2:64" s="6" customFormat="1" ht="15.75" customHeight="1">
      <c r="B203" s="19"/>
      <c r="C203" s="109" t="s">
        <v>292</v>
      </c>
      <c r="D203" s="109" t="s">
        <v>145</v>
      </c>
      <c r="E203" s="110" t="s">
        <v>293</v>
      </c>
      <c r="F203" s="179" t="s">
        <v>294</v>
      </c>
      <c r="G203" s="180"/>
      <c r="H203" s="180"/>
      <c r="I203" s="180"/>
      <c r="J203" s="111" t="s">
        <v>155</v>
      </c>
      <c r="K203" s="112">
        <v>43.2</v>
      </c>
      <c r="L203" s="181">
        <v>0</v>
      </c>
      <c r="M203" s="180"/>
      <c r="N203" s="181">
        <f>ROUND($L$203*$K$203,2)</f>
        <v>0</v>
      </c>
      <c r="O203" s="180"/>
      <c r="P203" s="180"/>
      <c r="Q203" s="180"/>
      <c r="R203" s="20"/>
      <c r="T203" s="113"/>
      <c r="U203" s="25" t="s">
        <v>39</v>
      </c>
      <c r="V203" s="114">
        <v>0.195</v>
      </c>
      <c r="W203" s="114">
        <f>$V$203*$K$203</f>
        <v>8.424000000000001</v>
      </c>
      <c r="X203" s="114">
        <v>0</v>
      </c>
      <c r="Y203" s="114">
        <f>$X$203*$K$203</f>
        <v>0</v>
      </c>
      <c r="Z203" s="114">
        <v>0.00167</v>
      </c>
      <c r="AA203" s="115">
        <f>$Z$203*$K$203</f>
        <v>0.072144</v>
      </c>
      <c r="AR203" s="6" t="s">
        <v>207</v>
      </c>
      <c r="AT203" s="6" t="s">
        <v>145</v>
      </c>
      <c r="AU203" s="6" t="s">
        <v>99</v>
      </c>
      <c r="AY203" s="6" t="s">
        <v>143</v>
      </c>
      <c r="BE203" s="116">
        <f>IF($U$203="základní",$N$203,0)</f>
        <v>0</v>
      </c>
      <c r="BF203" s="116">
        <f>IF($U$203="snížená",$N$203,0)</f>
        <v>0</v>
      </c>
      <c r="BG203" s="116">
        <f>IF($U$203="zákl. přenesená",$N$203,0)</f>
        <v>0</v>
      </c>
      <c r="BH203" s="116">
        <f>IF($U$203="sníž. přenesená",$N$203,0)</f>
        <v>0</v>
      </c>
      <c r="BI203" s="116">
        <f>IF($U$203="nulová",$N$203,0)</f>
        <v>0</v>
      </c>
      <c r="BJ203" s="6" t="s">
        <v>19</v>
      </c>
      <c r="BK203" s="116">
        <f>ROUND($L$203*$K$203,2)</f>
        <v>0</v>
      </c>
      <c r="BL203" s="6" t="s">
        <v>207</v>
      </c>
    </row>
    <row r="204" spans="2:64" s="6" customFormat="1" ht="27" customHeight="1">
      <c r="B204" s="19"/>
      <c r="C204" s="109" t="s">
        <v>295</v>
      </c>
      <c r="D204" s="109" t="s">
        <v>145</v>
      </c>
      <c r="E204" s="110" t="s">
        <v>296</v>
      </c>
      <c r="F204" s="179" t="s">
        <v>297</v>
      </c>
      <c r="G204" s="180"/>
      <c r="H204" s="180"/>
      <c r="I204" s="180"/>
      <c r="J204" s="111" t="s">
        <v>155</v>
      </c>
      <c r="K204" s="112">
        <v>43.2</v>
      </c>
      <c r="L204" s="181">
        <v>0</v>
      </c>
      <c r="M204" s="180"/>
      <c r="N204" s="181">
        <f>ROUND($L$204*$K$204,2)</f>
        <v>0</v>
      </c>
      <c r="O204" s="180"/>
      <c r="P204" s="180"/>
      <c r="Q204" s="180"/>
      <c r="R204" s="20"/>
      <c r="T204" s="113"/>
      <c r="U204" s="25" t="s">
        <v>39</v>
      </c>
      <c r="V204" s="114">
        <v>0.347</v>
      </c>
      <c r="W204" s="114">
        <f>$V$204*$K$204</f>
        <v>14.9904</v>
      </c>
      <c r="X204" s="114">
        <v>0.00146</v>
      </c>
      <c r="Y204" s="114">
        <f>$X$204*$K$204</f>
        <v>0.063072</v>
      </c>
      <c r="Z204" s="114">
        <v>0</v>
      </c>
      <c r="AA204" s="115">
        <f>$Z$204*$K$204</f>
        <v>0</v>
      </c>
      <c r="AR204" s="6" t="s">
        <v>207</v>
      </c>
      <c r="AT204" s="6" t="s">
        <v>145</v>
      </c>
      <c r="AU204" s="6" t="s">
        <v>99</v>
      </c>
      <c r="AY204" s="6" t="s">
        <v>143</v>
      </c>
      <c r="BE204" s="116">
        <f>IF($U$204="základní",$N$204,0)</f>
        <v>0</v>
      </c>
      <c r="BF204" s="116">
        <f>IF($U$204="snížená",$N$204,0)</f>
        <v>0</v>
      </c>
      <c r="BG204" s="116">
        <f>IF($U$204="zákl. přenesená",$N$204,0)</f>
        <v>0</v>
      </c>
      <c r="BH204" s="116">
        <f>IF($U$204="sníž. přenesená",$N$204,0)</f>
        <v>0</v>
      </c>
      <c r="BI204" s="116">
        <f>IF($U$204="nulová",$N$204,0)</f>
        <v>0</v>
      </c>
      <c r="BJ204" s="6" t="s">
        <v>19</v>
      </c>
      <c r="BK204" s="116">
        <f>ROUND($L$204*$K$204,2)</f>
        <v>0</v>
      </c>
      <c r="BL204" s="6" t="s">
        <v>207</v>
      </c>
    </row>
    <row r="205" spans="2:64" s="6" customFormat="1" ht="39" customHeight="1">
      <c r="B205" s="19"/>
      <c r="C205" s="109" t="s">
        <v>298</v>
      </c>
      <c r="D205" s="109" t="s">
        <v>145</v>
      </c>
      <c r="E205" s="110" t="s">
        <v>299</v>
      </c>
      <c r="F205" s="179" t="s">
        <v>300</v>
      </c>
      <c r="G205" s="180"/>
      <c r="H205" s="180"/>
      <c r="I205" s="180"/>
      <c r="J205" s="111" t="s">
        <v>155</v>
      </c>
      <c r="K205" s="112">
        <v>74.44</v>
      </c>
      <c r="L205" s="181">
        <v>0</v>
      </c>
      <c r="M205" s="180"/>
      <c r="N205" s="181">
        <f>ROUND($L$205*$K$205,2)</f>
        <v>0</v>
      </c>
      <c r="O205" s="180"/>
      <c r="P205" s="180"/>
      <c r="Q205" s="180"/>
      <c r="R205" s="20"/>
      <c r="T205" s="113"/>
      <c r="U205" s="25" t="s">
        <v>39</v>
      </c>
      <c r="V205" s="114">
        <v>0.775</v>
      </c>
      <c r="W205" s="114">
        <f>$V$205*$K$205</f>
        <v>57.691</v>
      </c>
      <c r="X205" s="114">
        <v>0.00423</v>
      </c>
      <c r="Y205" s="114">
        <f>$X$205*$K$205</f>
        <v>0.3148812</v>
      </c>
      <c r="Z205" s="114">
        <v>0</v>
      </c>
      <c r="AA205" s="115">
        <f>$Z$205*$K$205</f>
        <v>0</v>
      </c>
      <c r="AR205" s="6" t="s">
        <v>207</v>
      </c>
      <c r="AT205" s="6" t="s">
        <v>145</v>
      </c>
      <c r="AU205" s="6" t="s">
        <v>99</v>
      </c>
      <c r="AY205" s="6" t="s">
        <v>143</v>
      </c>
      <c r="BE205" s="116">
        <f>IF($U$205="základní",$N$205,0)</f>
        <v>0</v>
      </c>
      <c r="BF205" s="116">
        <f>IF($U$205="snížená",$N$205,0)</f>
        <v>0</v>
      </c>
      <c r="BG205" s="116">
        <f>IF($U$205="zákl. přenesená",$N$205,0)</f>
        <v>0</v>
      </c>
      <c r="BH205" s="116">
        <f>IF($U$205="sníž. přenesená",$N$205,0)</f>
        <v>0</v>
      </c>
      <c r="BI205" s="116">
        <f>IF($U$205="nulová",$N$205,0)</f>
        <v>0</v>
      </c>
      <c r="BJ205" s="6" t="s">
        <v>19</v>
      </c>
      <c r="BK205" s="116">
        <f>ROUND($L$205*$K$205,2)</f>
        <v>0</v>
      </c>
      <c r="BL205" s="6" t="s">
        <v>207</v>
      </c>
    </row>
    <row r="206" spans="2:64" s="6" customFormat="1" ht="27" customHeight="1">
      <c r="B206" s="19"/>
      <c r="C206" s="109" t="s">
        <v>301</v>
      </c>
      <c r="D206" s="109" t="s">
        <v>145</v>
      </c>
      <c r="E206" s="110" t="s">
        <v>302</v>
      </c>
      <c r="F206" s="179" t="s">
        <v>303</v>
      </c>
      <c r="G206" s="180"/>
      <c r="H206" s="180"/>
      <c r="I206" s="180"/>
      <c r="J206" s="111" t="s">
        <v>261</v>
      </c>
      <c r="K206" s="112">
        <v>913.859</v>
      </c>
      <c r="L206" s="181">
        <v>0</v>
      </c>
      <c r="M206" s="180"/>
      <c r="N206" s="181">
        <f>ROUND($L$206*$K$206,2)</f>
        <v>0</v>
      </c>
      <c r="O206" s="180"/>
      <c r="P206" s="180"/>
      <c r="Q206" s="180"/>
      <c r="R206" s="20"/>
      <c r="T206" s="113"/>
      <c r="U206" s="25" t="s">
        <v>39</v>
      </c>
      <c r="V206" s="114">
        <v>0</v>
      </c>
      <c r="W206" s="114">
        <f>$V$206*$K$206</f>
        <v>0</v>
      </c>
      <c r="X206" s="114">
        <v>0</v>
      </c>
      <c r="Y206" s="114">
        <f>$X$206*$K$206</f>
        <v>0</v>
      </c>
      <c r="Z206" s="114">
        <v>0</v>
      </c>
      <c r="AA206" s="115">
        <f>$Z$206*$K$206</f>
        <v>0</v>
      </c>
      <c r="AR206" s="6" t="s">
        <v>207</v>
      </c>
      <c r="AT206" s="6" t="s">
        <v>145</v>
      </c>
      <c r="AU206" s="6" t="s">
        <v>99</v>
      </c>
      <c r="AY206" s="6" t="s">
        <v>143</v>
      </c>
      <c r="BE206" s="116">
        <f>IF($U$206="základní",$N$206,0)</f>
        <v>0</v>
      </c>
      <c r="BF206" s="116">
        <f>IF($U$206="snížená",$N$206,0)</f>
        <v>0</v>
      </c>
      <c r="BG206" s="116">
        <f>IF($U$206="zákl. přenesená",$N$206,0)</f>
        <v>0</v>
      </c>
      <c r="BH206" s="116">
        <f>IF($U$206="sníž. přenesená",$N$206,0)</f>
        <v>0</v>
      </c>
      <c r="BI206" s="116">
        <f>IF($U$206="nulová",$N$206,0)</f>
        <v>0</v>
      </c>
      <c r="BJ206" s="6" t="s">
        <v>19</v>
      </c>
      <c r="BK206" s="116">
        <f>ROUND($L$206*$K$206,2)</f>
        <v>0</v>
      </c>
      <c r="BL206" s="6" t="s">
        <v>207</v>
      </c>
    </row>
    <row r="207" spans="2:63" s="99" customFormat="1" ht="30.75" customHeight="1">
      <c r="B207" s="100"/>
      <c r="D207" s="108" t="s">
        <v>123</v>
      </c>
      <c r="N207" s="177">
        <f>$BK$207</f>
        <v>0</v>
      </c>
      <c r="O207" s="178"/>
      <c r="P207" s="178"/>
      <c r="Q207" s="178"/>
      <c r="R207" s="103"/>
      <c r="T207" s="104"/>
      <c r="W207" s="105">
        <f>SUM($W$208:$W$211)</f>
        <v>202.32</v>
      </c>
      <c r="Y207" s="105">
        <f>SUM($Y$208:$Y$211)</f>
        <v>0.37320000000000003</v>
      </c>
      <c r="AA207" s="106">
        <f>SUM($AA$208:$AA$211)</f>
        <v>0.9576</v>
      </c>
      <c r="AR207" s="102" t="s">
        <v>99</v>
      </c>
      <c r="AT207" s="102" t="s">
        <v>73</v>
      </c>
      <c r="AU207" s="102" t="s">
        <v>19</v>
      </c>
      <c r="AY207" s="102" t="s">
        <v>143</v>
      </c>
      <c r="BK207" s="107">
        <f>SUM($BK$208:$BK$211)</f>
        <v>0</v>
      </c>
    </row>
    <row r="208" spans="2:64" s="6" customFormat="1" ht="39" customHeight="1">
      <c r="B208" s="19"/>
      <c r="C208" s="109" t="s">
        <v>304</v>
      </c>
      <c r="D208" s="109" t="s">
        <v>145</v>
      </c>
      <c r="E208" s="110" t="s">
        <v>305</v>
      </c>
      <c r="F208" s="179" t="s">
        <v>306</v>
      </c>
      <c r="G208" s="180"/>
      <c r="H208" s="180"/>
      <c r="I208" s="180"/>
      <c r="J208" s="111" t="s">
        <v>158</v>
      </c>
      <c r="K208" s="112">
        <v>360</v>
      </c>
      <c r="L208" s="181">
        <v>0</v>
      </c>
      <c r="M208" s="180"/>
      <c r="N208" s="181">
        <f>ROUND($L$208*$K$208,2)</f>
        <v>0</v>
      </c>
      <c r="O208" s="180"/>
      <c r="P208" s="180"/>
      <c r="Q208" s="180"/>
      <c r="R208" s="20"/>
      <c r="T208" s="113"/>
      <c r="U208" s="25" t="s">
        <v>39</v>
      </c>
      <c r="V208" s="114">
        <v>0.44</v>
      </c>
      <c r="W208" s="114">
        <f>$V$208*$K$208</f>
        <v>158.4</v>
      </c>
      <c r="X208" s="114">
        <v>0.00095</v>
      </c>
      <c r="Y208" s="114">
        <f>$X$208*$K$208</f>
        <v>0.342</v>
      </c>
      <c r="Z208" s="114">
        <v>0</v>
      </c>
      <c r="AA208" s="115">
        <f>$Z$208*$K$208</f>
        <v>0</v>
      </c>
      <c r="AR208" s="6" t="s">
        <v>207</v>
      </c>
      <c r="AT208" s="6" t="s">
        <v>145</v>
      </c>
      <c r="AU208" s="6" t="s">
        <v>99</v>
      </c>
      <c r="AY208" s="6" t="s">
        <v>143</v>
      </c>
      <c r="BE208" s="116">
        <f>IF($U$208="základní",$N$208,0)</f>
        <v>0</v>
      </c>
      <c r="BF208" s="116">
        <f>IF($U$208="snížená",$N$208,0)</f>
        <v>0</v>
      </c>
      <c r="BG208" s="116">
        <f>IF($U$208="zákl. přenesená",$N$208,0)</f>
        <v>0</v>
      </c>
      <c r="BH208" s="116">
        <f>IF($U$208="sníž. přenesená",$N$208,0)</f>
        <v>0</v>
      </c>
      <c r="BI208" s="116">
        <f>IF($U$208="nulová",$N$208,0)</f>
        <v>0</v>
      </c>
      <c r="BJ208" s="6" t="s">
        <v>19</v>
      </c>
      <c r="BK208" s="116">
        <f>ROUND($L$208*$K$208,2)</f>
        <v>0</v>
      </c>
      <c r="BL208" s="6" t="s">
        <v>207</v>
      </c>
    </row>
    <row r="209" spans="2:64" s="6" customFormat="1" ht="27" customHeight="1">
      <c r="B209" s="19"/>
      <c r="C209" s="123" t="s">
        <v>307</v>
      </c>
      <c r="D209" s="123" t="s">
        <v>163</v>
      </c>
      <c r="E209" s="124" t="s">
        <v>308</v>
      </c>
      <c r="F209" s="186" t="s">
        <v>604</v>
      </c>
      <c r="G209" s="187"/>
      <c r="H209" s="187"/>
      <c r="I209" s="187"/>
      <c r="J209" s="125" t="s">
        <v>158</v>
      </c>
      <c r="K209" s="126">
        <v>24</v>
      </c>
      <c r="L209" s="188">
        <v>0</v>
      </c>
      <c r="M209" s="187"/>
      <c r="N209" s="188">
        <f>ROUND($L$209*$K$209,2)</f>
        <v>0</v>
      </c>
      <c r="O209" s="180"/>
      <c r="P209" s="180"/>
      <c r="Q209" s="180"/>
      <c r="R209" s="20"/>
      <c r="T209" s="113"/>
      <c r="U209" s="25" t="s">
        <v>39</v>
      </c>
      <c r="V209" s="114">
        <v>0</v>
      </c>
      <c r="W209" s="114">
        <f>$V$209*$K$209</f>
        <v>0</v>
      </c>
      <c r="X209" s="114">
        <v>0.0013</v>
      </c>
      <c r="Y209" s="114">
        <f>$X$209*$K$209</f>
        <v>0.0312</v>
      </c>
      <c r="Z209" s="114">
        <v>0</v>
      </c>
      <c r="AA209" s="115">
        <f>$Z$209*$K$209</f>
        <v>0</v>
      </c>
      <c r="AR209" s="6" t="s">
        <v>257</v>
      </c>
      <c r="AT209" s="6" t="s">
        <v>163</v>
      </c>
      <c r="AU209" s="6" t="s">
        <v>99</v>
      </c>
      <c r="AY209" s="6" t="s">
        <v>143</v>
      </c>
      <c r="BE209" s="116">
        <f>IF($U$209="základní",$N$209,0)</f>
        <v>0</v>
      </c>
      <c r="BF209" s="116">
        <f>IF($U$209="snížená",$N$209,0)</f>
        <v>0</v>
      </c>
      <c r="BG209" s="116">
        <f>IF($U$209="zákl. přenesená",$N$209,0)</f>
        <v>0</v>
      </c>
      <c r="BH209" s="116">
        <f>IF($U$209="sníž. přenesená",$N$209,0)</f>
        <v>0</v>
      </c>
      <c r="BI209" s="116">
        <f>IF($U$209="nulová",$N$209,0)</f>
        <v>0</v>
      </c>
      <c r="BJ209" s="6" t="s">
        <v>19</v>
      </c>
      <c r="BK209" s="116">
        <f>ROUND($L$209*$K$209,2)</f>
        <v>0</v>
      </c>
      <c r="BL209" s="6" t="s">
        <v>207</v>
      </c>
    </row>
    <row r="210" spans="2:64" s="6" customFormat="1" ht="27" customHeight="1">
      <c r="B210" s="19"/>
      <c r="C210" s="109" t="s">
        <v>309</v>
      </c>
      <c r="D210" s="109" t="s">
        <v>145</v>
      </c>
      <c r="E210" s="110" t="s">
        <v>310</v>
      </c>
      <c r="F210" s="179" t="s">
        <v>311</v>
      </c>
      <c r="G210" s="180"/>
      <c r="H210" s="180"/>
      <c r="I210" s="180"/>
      <c r="J210" s="111" t="s">
        <v>158</v>
      </c>
      <c r="K210" s="112">
        <v>360</v>
      </c>
      <c r="L210" s="181">
        <v>0</v>
      </c>
      <c r="M210" s="180"/>
      <c r="N210" s="181">
        <f>ROUND($L$210*$K$210,2)</f>
        <v>0</v>
      </c>
      <c r="O210" s="180"/>
      <c r="P210" s="180"/>
      <c r="Q210" s="180"/>
      <c r="R210" s="20"/>
      <c r="T210" s="113"/>
      <c r="U210" s="25" t="s">
        <v>39</v>
      </c>
      <c r="V210" s="114">
        <v>0.122</v>
      </c>
      <c r="W210" s="114">
        <f>$V$210*$K$210</f>
        <v>43.92</v>
      </c>
      <c r="X210" s="114">
        <v>0</v>
      </c>
      <c r="Y210" s="114">
        <f>$X$210*$K$210</f>
        <v>0</v>
      </c>
      <c r="Z210" s="114">
        <v>0.00266</v>
      </c>
      <c r="AA210" s="115">
        <f>$Z$210*$K$210</f>
        <v>0.9576</v>
      </c>
      <c r="AR210" s="6" t="s">
        <v>207</v>
      </c>
      <c r="AT210" s="6" t="s">
        <v>145</v>
      </c>
      <c r="AU210" s="6" t="s">
        <v>99</v>
      </c>
      <c r="AY210" s="6" t="s">
        <v>143</v>
      </c>
      <c r="BE210" s="116">
        <f>IF($U$210="základní",$N$210,0)</f>
        <v>0</v>
      </c>
      <c r="BF210" s="116">
        <f>IF($U$210="snížená",$N$210,0)</f>
        <v>0</v>
      </c>
      <c r="BG210" s="116">
        <f>IF($U$210="zákl. přenesená",$N$210,0)</f>
        <v>0</v>
      </c>
      <c r="BH210" s="116">
        <f>IF($U$210="sníž. přenesená",$N$210,0)</f>
        <v>0</v>
      </c>
      <c r="BI210" s="116">
        <f>IF($U$210="nulová",$N$210,0)</f>
        <v>0</v>
      </c>
      <c r="BJ210" s="6" t="s">
        <v>19</v>
      </c>
      <c r="BK210" s="116">
        <f>ROUND($L$210*$K$210,2)</f>
        <v>0</v>
      </c>
      <c r="BL210" s="6" t="s">
        <v>207</v>
      </c>
    </row>
    <row r="211" spans="2:64" s="6" customFormat="1" ht="27" customHeight="1">
      <c r="B211" s="19"/>
      <c r="C211" s="109" t="s">
        <v>312</v>
      </c>
      <c r="D211" s="109" t="s">
        <v>145</v>
      </c>
      <c r="E211" s="110" t="s">
        <v>313</v>
      </c>
      <c r="F211" s="179" t="s">
        <v>314</v>
      </c>
      <c r="G211" s="180"/>
      <c r="H211" s="180"/>
      <c r="I211" s="180"/>
      <c r="J211" s="111" t="s">
        <v>261</v>
      </c>
      <c r="K211" s="112">
        <v>1170.486</v>
      </c>
      <c r="L211" s="181">
        <v>0</v>
      </c>
      <c r="M211" s="180"/>
      <c r="N211" s="181">
        <f>ROUND($L$211*$K$211,2)</f>
        <v>0</v>
      </c>
      <c r="O211" s="180"/>
      <c r="P211" s="180"/>
      <c r="Q211" s="180"/>
      <c r="R211" s="20"/>
      <c r="T211" s="113"/>
      <c r="U211" s="25" t="s">
        <v>39</v>
      </c>
      <c r="V211" s="114">
        <v>0</v>
      </c>
      <c r="W211" s="114">
        <f>$V$211*$K$211</f>
        <v>0</v>
      </c>
      <c r="X211" s="114">
        <v>0</v>
      </c>
      <c r="Y211" s="114">
        <f>$X$211*$K$211</f>
        <v>0</v>
      </c>
      <c r="Z211" s="114">
        <v>0</v>
      </c>
      <c r="AA211" s="115">
        <f>$Z$211*$K$211</f>
        <v>0</v>
      </c>
      <c r="AR211" s="6" t="s">
        <v>207</v>
      </c>
      <c r="AT211" s="6" t="s">
        <v>145</v>
      </c>
      <c r="AU211" s="6" t="s">
        <v>99</v>
      </c>
      <c r="AY211" s="6" t="s">
        <v>143</v>
      </c>
      <c r="BE211" s="116">
        <f>IF($U$211="základní",$N$211,0)</f>
        <v>0</v>
      </c>
      <c r="BF211" s="116">
        <f>IF($U$211="snížená",$N$211,0)</f>
        <v>0</v>
      </c>
      <c r="BG211" s="116">
        <f>IF($U$211="zákl. přenesená",$N$211,0)</f>
        <v>0</v>
      </c>
      <c r="BH211" s="116">
        <f>IF($U$211="sníž. přenesená",$N$211,0)</f>
        <v>0</v>
      </c>
      <c r="BI211" s="116">
        <f>IF($U$211="nulová",$N$211,0)</f>
        <v>0</v>
      </c>
      <c r="BJ211" s="6" t="s">
        <v>19</v>
      </c>
      <c r="BK211" s="116">
        <f>ROUND($L$211*$K$211,2)</f>
        <v>0</v>
      </c>
      <c r="BL211" s="6" t="s">
        <v>207</v>
      </c>
    </row>
    <row r="212" spans="2:63" s="99" customFormat="1" ht="30.75" customHeight="1">
      <c r="B212" s="100"/>
      <c r="D212" s="108" t="s">
        <v>124</v>
      </c>
      <c r="N212" s="177">
        <f>$BK$212</f>
        <v>0</v>
      </c>
      <c r="O212" s="178"/>
      <c r="P212" s="178"/>
      <c r="Q212" s="178"/>
      <c r="R212" s="103"/>
      <c r="T212" s="104"/>
      <c r="W212" s="105">
        <f>SUM($W$213:$W$224)</f>
        <v>140.67924</v>
      </c>
      <c r="Y212" s="105">
        <f>SUM($Y$213:$Y$224)</f>
        <v>2.009356</v>
      </c>
      <c r="AA212" s="106">
        <f>SUM($AA$213:$AA$224)</f>
        <v>0</v>
      </c>
      <c r="AR212" s="102" t="s">
        <v>99</v>
      </c>
      <c r="AT212" s="102" t="s">
        <v>73</v>
      </c>
      <c r="AU212" s="102" t="s">
        <v>19</v>
      </c>
      <c r="AY212" s="102" t="s">
        <v>143</v>
      </c>
      <c r="BK212" s="107">
        <f>SUM($BK$213:$BK$224)</f>
        <v>0</v>
      </c>
    </row>
    <row r="213" spans="2:64" s="6" customFormat="1" ht="27" customHeight="1">
      <c r="B213" s="19"/>
      <c r="C213" s="109" t="s">
        <v>315</v>
      </c>
      <c r="D213" s="109" t="s">
        <v>145</v>
      </c>
      <c r="E213" s="110" t="s">
        <v>316</v>
      </c>
      <c r="F213" s="179" t="s">
        <v>317</v>
      </c>
      <c r="G213" s="180"/>
      <c r="H213" s="180"/>
      <c r="I213" s="180"/>
      <c r="J213" s="111" t="s">
        <v>158</v>
      </c>
      <c r="K213" s="112">
        <v>63.48</v>
      </c>
      <c r="L213" s="181">
        <v>0</v>
      </c>
      <c r="M213" s="180"/>
      <c r="N213" s="181">
        <f>ROUND($L$213*$K$213,2)</f>
        <v>0</v>
      </c>
      <c r="O213" s="180"/>
      <c r="P213" s="180"/>
      <c r="Q213" s="180"/>
      <c r="R213" s="20"/>
      <c r="T213" s="113"/>
      <c r="U213" s="25" t="s">
        <v>39</v>
      </c>
      <c r="V213" s="114">
        <v>1.688</v>
      </c>
      <c r="W213" s="114">
        <f>$V$213*$K$213</f>
        <v>107.15423999999999</v>
      </c>
      <c r="X213" s="114">
        <v>0.00025</v>
      </c>
      <c r="Y213" s="114">
        <f>$X$213*$K$213</f>
        <v>0.01587</v>
      </c>
      <c r="Z213" s="114">
        <v>0</v>
      </c>
      <c r="AA213" s="115">
        <f>$Z$213*$K$213</f>
        <v>0</v>
      </c>
      <c r="AR213" s="6" t="s">
        <v>207</v>
      </c>
      <c r="AT213" s="6" t="s">
        <v>145</v>
      </c>
      <c r="AU213" s="6" t="s">
        <v>99</v>
      </c>
      <c r="AY213" s="6" t="s">
        <v>143</v>
      </c>
      <c r="BE213" s="116">
        <f>IF($U$213="základní",$N$213,0)</f>
        <v>0</v>
      </c>
      <c r="BF213" s="116">
        <f>IF($U$213="snížená",$N$213,0)</f>
        <v>0</v>
      </c>
      <c r="BG213" s="116">
        <f>IF($U$213="zákl. přenesená",$N$213,0)</f>
        <v>0</v>
      </c>
      <c r="BH213" s="116">
        <f>IF($U$213="sníž. přenesená",$N$213,0)</f>
        <v>0</v>
      </c>
      <c r="BI213" s="116">
        <f>IF($U$213="nulová",$N$213,0)</f>
        <v>0</v>
      </c>
      <c r="BJ213" s="6" t="s">
        <v>19</v>
      </c>
      <c r="BK213" s="116">
        <f>ROUND($L$213*$K$213,2)</f>
        <v>0</v>
      </c>
      <c r="BL213" s="6" t="s">
        <v>207</v>
      </c>
    </row>
    <row r="214" spans="2:51" s="6" customFormat="1" ht="15.75" customHeight="1">
      <c r="B214" s="117"/>
      <c r="E214" s="118"/>
      <c r="F214" s="182" t="s">
        <v>224</v>
      </c>
      <c r="G214" s="183"/>
      <c r="H214" s="183"/>
      <c r="I214" s="183"/>
      <c r="K214" s="119">
        <v>63.48</v>
      </c>
      <c r="R214" s="120"/>
      <c r="T214" s="121"/>
      <c r="AA214" s="122"/>
      <c r="AT214" s="118" t="s">
        <v>151</v>
      </c>
      <c r="AU214" s="118" t="s">
        <v>99</v>
      </c>
      <c r="AV214" s="118" t="s">
        <v>99</v>
      </c>
      <c r="AW214" s="118" t="s">
        <v>109</v>
      </c>
      <c r="AX214" s="118" t="s">
        <v>19</v>
      </c>
      <c r="AY214" s="118" t="s">
        <v>143</v>
      </c>
    </row>
    <row r="215" spans="2:64" s="6" customFormat="1" ht="15.75" customHeight="1">
      <c r="B215" s="19"/>
      <c r="C215" s="123" t="s">
        <v>318</v>
      </c>
      <c r="D215" s="123" t="s">
        <v>163</v>
      </c>
      <c r="E215" s="124" t="s">
        <v>319</v>
      </c>
      <c r="F215" s="186" t="s">
        <v>320</v>
      </c>
      <c r="G215" s="187"/>
      <c r="H215" s="187"/>
      <c r="I215" s="187"/>
      <c r="J215" s="125" t="s">
        <v>158</v>
      </c>
      <c r="K215" s="126">
        <v>63.48</v>
      </c>
      <c r="L215" s="188">
        <v>0</v>
      </c>
      <c r="M215" s="187"/>
      <c r="N215" s="188">
        <f>ROUND($L$215*$K$215,2)</f>
        <v>0</v>
      </c>
      <c r="O215" s="180"/>
      <c r="P215" s="180"/>
      <c r="Q215" s="180"/>
      <c r="R215" s="20"/>
      <c r="T215" s="113"/>
      <c r="U215" s="25" t="s">
        <v>39</v>
      </c>
      <c r="V215" s="114">
        <v>0</v>
      </c>
      <c r="W215" s="114">
        <f>$V$215*$K$215</f>
        <v>0</v>
      </c>
      <c r="X215" s="114">
        <v>0.0252</v>
      </c>
      <c r="Y215" s="114">
        <f>$X$215*$K$215</f>
        <v>1.599696</v>
      </c>
      <c r="Z215" s="114">
        <v>0</v>
      </c>
      <c r="AA215" s="115">
        <f>$Z$215*$K$215</f>
        <v>0</v>
      </c>
      <c r="AR215" s="6" t="s">
        <v>257</v>
      </c>
      <c r="AT215" s="6" t="s">
        <v>163</v>
      </c>
      <c r="AU215" s="6" t="s">
        <v>99</v>
      </c>
      <c r="AY215" s="6" t="s">
        <v>143</v>
      </c>
      <c r="BE215" s="116">
        <f>IF($U$215="základní",$N$215,0)</f>
        <v>0</v>
      </c>
      <c r="BF215" s="116">
        <f>IF($U$215="snížená",$N$215,0)</f>
        <v>0</v>
      </c>
      <c r="BG215" s="116">
        <f>IF($U$215="zákl. přenesená",$N$215,0)</f>
        <v>0</v>
      </c>
      <c r="BH215" s="116">
        <f>IF($U$215="sníž. přenesená",$N$215,0)</f>
        <v>0</v>
      </c>
      <c r="BI215" s="116">
        <f>IF($U$215="nulová",$N$215,0)</f>
        <v>0</v>
      </c>
      <c r="BJ215" s="6" t="s">
        <v>19</v>
      </c>
      <c r="BK215" s="116">
        <f>ROUND($L$215*$K$215,2)</f>
        <v>0</v>
      </c>
      <c r="BL215" s="6" t="s">
        <v>207</v>
      </c>
    </row>
    <row r="216" spans="2:64" s="6" customFormat="1" ht="27" customHeight="1">
      <c r="B216" s="19"/>
      <c r="C216" s="109" t="s">
        <v>321</v>
      </c>
      <c r="D216" s="109" t="s">
        <v>145</v>
      </c>
      <c r="E216" s="110" t="s">
        <v>322</v>
      </c>
      <c r="F216" s="179" t="s">
        <v>323</v>
      </c>
      <c r="G216" s="180"/>
      <c r="H216" s="180"/>
      <c r="I216" s="180"/>
      <c r="J216" s="111" t="s">
        <v>276</v>
      </c>
      <c r="K216" s="112">
        <v>1</v>
      </c>
      <c r="L216" s="181">
        <v>0</v>
      </c>
      <c r="M216" s="180"/>
      <c r="N216" s="181">
        <f>ROUND($L$216*$K$216,2)</f>
        <v>0</v>
      </c>
      <c r="O216" s="180"/>
      <c r="P216" s="180"/>
      <c r="Q216" s="180"/>
      <c r="R216" s="20"/>
      <c r="T216" s="113"/>
      <c r="U216" s="25" t="s">
        <v>39</v>
      </c>
      <c r="V216" s="114">
        <v>8.604</v>
      </c>
      <c r="W216" s="114">
        <f>$V$216*$K$216</f>
        <v>8.604</v>
      </c>
      <c r="X216" s="114">
        <v>0.00088</v>
      </c>
      <c r="Y216" s="114">
        <f>$X$216*$K$216</f>
        <v>0.00088</v>
      </c>
      <c r="Z216" s="114">
        <v>0</v>
      </c>
      <c r="AA216" s="115">
        <f>$Z$216*$K$216</f>
        <v>0</v>
      </c>
      <c r="AR216" s="6" t="s">
        <v>207</v>
      </c>
      <c r="AT216" s="6" t="s">
        <v>145</v>
      </c>
      <c r="AU216" s="6" t="s">
        <v>99</v>
      </c>
      <c r="AY216" s="6" t="s">
        <v>143</v>
      </c>
      <c r="BE216" s="116">
        <f>IF($U$216="základní",$N$216,0)</f>
        <v>0</v>
      </c>
      <c r="BF216" s="116">
        <f>IF($U$216="snížená",$N$216,0)</f>
        <v>0</v>
      </c>
      <c r="BG216" s="116">
        <f>IF($U$216="zákl. přenesená",$N$216,0)</f>
        <v>0</v>
      </c>
      <c r="BH216" s="116">
        <f>IF($U$216="sníž. přenesená",$N$216,0)</f>
        <v>0</v>
      </c>
      <c r="BI216" s="116">
        <f>IF($U$216="nulová",$N$216,0)</f>
        <v>0</v>
      </c>
      <c r="BJ216" s="6" t="s">
        <v>19</v>
      </c>
      <c r="BK216" s="116">
        <f>ROUND($L$216*$K$216,2)</f>
        <v>0</v>
      </c>
      <c r="BL216" s="6" t="s">
        <v>207</v>
      </c>
    </row>
    <row r="217" spans="2:64" s="6" customFormat="1" ht="39" customHeight="1">
      <c r="B217" s="19"/>
      <c r="C217" s="123" t="s">
        <v>324</v>
      </c>
      <c r="D217" s="123" t="s">
        <v>163</v>
      </c>
      <c r="E217" s="124" t="s">
        <v>325</v>
      </c>
      <c r="F217" s="186" t="s">
        <v>326</v>
      </c>
      <c r="G217" s="187"/>
      <c r="H217" s="187"/>
      <c r="I217" s="187"/>
      <c r="J217" s="125" t="s">
        <v>276</v>
      </c>
      <c r="K217" s="126">
        <v>1</v>
      </c>
      <c r="L217" s="188">
        <v>0</v>
      </c>
      <c r="M217" s="187"/>
      <c r="N217" s="188">
        <f>ROUND($L$217*$K$217,2)</f>
        <v>0</v>
      </c>
      <c r="O217" s="180"/>
      <c r="P217" s="180"/>
      <c r="Q217" s="180"/>
      <c r="R217" s="20"/>
      <c r="T217" s="113"/>
      <c r="U217" s="25" t="s">
        <v>39</v>
      </c>
      <c r="V217" s="114">
        <v>0</v>
      </c>
      <c r="W217" s="114">
        <f>$V$217*$K$217</f>
        <v>0</v>
      </c>
      <c r="X217" s="114">
        <v>0.04</v>
      </c>
      <c r="Y217" s="114">
        <f>$X$217*$K$217</f>
        <v>0.04</v>
      </c>
      <c r="Z217" s="114">
        <v>0</v>
      </c>
      <c r="AA217" s="115">
        <f>$Z$217*$K$217</f>
        <v>0</v>
      </c>
      <c r="AR217" s="6" t="s">
        <v>257</v>
      </c>
      <c r="AT217" s="6" t="s">
        <v>163</v>
      </c>
      <c r="AU217" s="6" t="s">
        <v>99</v>
      </c>
      <c r="AY217" s="6" t="s">
        <v>143</v>
      </c>
      <c r="BE217" s="116">
        <f>IF($U$217="základní",$N$217,0)</f>
        <v>0</v>
      </c>
      <c r="BF217" s="116">
        <f>IF($U$217="snížená",$N$217,0)</f>
        <v>0</v>
      </c>
      <c r="BG217" s="116">
        <f>IF($U$217="zákl. přenesená",$N$217,0)</f>
        <v>0</v>
      </c>
      <c r="BH217" s="116">
        <f>IF($U$217="sníž. přenesená",$N$217,0)</f>
        <v>0</v>
      </c>
      <c r="BI217" s="116">
        <f>IF($U$217="nulová",$N$217,0)</f>
        <v>0</v>
      </c>
      <c r="BJ217" s="6" t="s">
        <v>19</v>
      </c>
      <c r="BK217" s="116">
        <f>ROUND($L$217*$K$217,2)</f>
        <v>0</v>
      </c>
      <c r="BL217" s="6" t="s">
        <v>207</v>
      </c>
    </row>
    <row r="218" spans="2:64" s="6" customFormat="1" ht="27" customHeight="1">
      <c r="B218" s="19"/>
      <c r="C218" s="109" t="s">
        <v>327</v>
      </c>
      <c r="D218" s="109" t="s">
        <v>145</v>
      </c>
      <c r="E218" s="110" t="s">
        <v>328</v>
      </c>
      <c r="F218" s="179" t="s">
        <v>329</v>
      </c>
      <c r="G218" s="180"/>
      <c r="H218" s="180"/>
      <c r="I218" s="180"/>
      <c r="J218" s="111" t="s">
        <v>276</v>
      </c>
      <c r="K218" s="112">
        <v>1</v>
      </c>
      <c r="L218" s="181">
        <v>0</v>
      </c>
      <c r="M218" s="180"/>
      <c r="N218" s="181">
        <f>ROUND($L$218*$K$218,2)</f>
        <v>0</v>
      </c>
      <c r="O218" s="180"/>
      <c r="P218" s="180"/>
      <c r="Q218" s="180"/>
      <c r="R218" s="20"/>
      <c r="T218" s="113"/>
      <c r="U218" s="25" t="s">
        <v>39</v>
      </c>
      <c r="V218" s="114">
        <v>9.462</v>
      </c>
      <c r="W218" s="114">
        <f>$V$218*$K$218</f>
        <v>9.462</v>
      </c>
      <c r="X218" s="114">
        <v>0.00081</v>
      </c>
      <c r="Y218" s="114">
        <f>$X$218*$K$218</f>
        <v>0.00081</v>
      </c>
      <c r="Z218" s="114">
        <v>0</v>
      </c>
      <c r="AA218" s="115">
        <f>$Z$218*$K$218</f>
        <v>0</v>
      </c>
      <c r="AR218" s="6" t="s">
        <v>207</v>
      </c>
      <c r="AT218" s="6" t="s">
        <v>145</v>
      </c>
      <c r="AU218" s="6" t="s">
        <v>99</v>
      </c>
      <c r="AY218" s="6" t="s">
        <v>143</v>
      </c>
      <c r="BE218" s="116">
        <f>IF($U$218="základní",$N$218,0)</f>
        <v>0</v>
      </c>
      <c r="BF218" s="116">
        <f>IF($U$218="snížená",$N$218,0)</f>
        <v>0</v>
      </c>
      <c r="BG218" s="116">
        <f>IF($U$218="zákl. přenesená",$N$218,0)</f>
        <v>0</v>
      </c>
      <c r="BH218" s="116">
        <f>IF($U$218="sníž. přenesená",$N$218,0)</f>
        <v>0</v>
      </c>
      <c r="BI218" s="116">
        <f>IF($U$218="nulová",$N$218,0)</f>
        <v>0</v>
      </c>
      <c r="BJ218" s="6" t="s">
        <v>19</v>
      </c>
      <c r="BK218" s="116">
        <f>ROUND($L$218*$K$218,2)</f>
        <v>0</v>
      </c>
      <c r="BL218" s="6" t="s">
        <v>207</v>
      </c>
    </row>
    <row r="219" spans="2:64" s="6" customFormat="1" ht="39" customHeight="1">
      <c r="B219" s="19"/>
      <c r="C219" s="123" t="s">
        <v>330</v>
      </c>
      <c r="D219" s="123" t="s">
        <v>163</v>
      </c>
      <c r="E219" s="124" t="s">
        <v>331</v>
      </c>
      <c r="F219" s="186" t="s">
        <v>332</v>
      </c>
      <c r="G219" s="187"/>
      <c r="H219" s="187"/>
      <c r="I219" s="187"/>
      <c r="J219" s="125" t="s">
        <v>276</v>
      </c>
      <c r="K219" s="126">
        <v>1</v>
      </c>
      <c r="L219" s="188">
        <v>0</v>
      </c>
      <c r="M219" s="187"/>
      <c r="N219" s="188">
        <f>ROUND($L$219*$K$219,2)</f>
        <v>0</v>
      </c>
      <c r="O219" s="180"/>
      <c r="P219" s="180"/>
      <c r="Q219" s="180"/>
      <c r="R219" s="20"/>
      <c r="T219" s="113"/>
      <c r="U219" s="25" t="s">
        <v>39</v>
      </c>
      <c r="V219" s="114">
        <v>0</v>
      </c>
      <c r="W219" s="114">
        <f>$V$219*$K$219</f>
        <v>0</v>
      </c>
      <c r="X219" s="114">
        <v>0.045</v>
      </c>
      <c r="Y219" s="114">
        <f>$X$219*$K$219</f>
        <v>0.045</v>
      </c>
      <c r="Z219" s="114">
        <v>0</v>
      </c>
      <c r="AA219" s="115">
        <f>$Z$219*$K$219</f>
        <v>0</v>
      </c>
      <c r="AR219" s="6" t="s">
        <v>257</v>
      </c>
      <c r="AT219" s="6" t="s">
        <v>163</v>
      </c>
      <c r="AU219" s="6" t="s">
        <v>99</v>
      </c>
      <c r="AY219" s="6" t="s">
        <v>143</v>
      </c>
      <c r="BE219" s="116">
        <f>IF($U$219="základní",$N$219,0)</f>
        <v>0</v>
      </c>
      <c r="BF219" s="116">
        <f>IF($U$219="snížená",$N$219,0)</f>
        <v>0</v>
      </c>
      <c r="BG219" s="116">
        <f>IF($U$219="zákl. přenesená",$N$219,0)</f>
        <v>0</v>
      </c>
      <c r="BH219" s="116">
        <f>IF($U$219="sníž. přenesená",$N$219,0)</f>
        <v>0</v>
      </c>
      <c r="BI219" s="116">
        <f>IF($U$219="nulová",$N$219,0)</f>
        <v>0</v>
      </c>
      <c r="BJ219" s="6" t="s">
        <v>19</v>
      </c>
      <c r="BK219" s="116">
        <f>ROUND($L$219*$K$219,2)</f>
        <v>0</v>
      </c>
      <c r="BL219" s="6" t="s">
        <v>207</v>
      </c>
    </row>
    <row r="220" spans="2:64" s="6" customFormat="1" ht="27" customHeight="1">
      <c r="B220" s="19"/>
      <c r="C220" s="109" t="s">
        <v>333</v>
      </c>
      <c r="D220" s="109" t="s">
        <v>145</v>
      </c>
      <c r="E220" s="110" t="s">
        <v>334</v>
      </c>
      <c r="F220" s="179" t="s">
        <v>335</v>
      </c>
      <c r="G220" s="180"/>
      <c r="H220" s="180"/>
      <c r="I220" s="180"/>
      <c r="J220" s="111" t="s">
        <v>276</v>
      </c>
      <c r="K220" s="112">
        <v>1</v>
      </c>
      <c r="L220" s="181">
        <v>0</v>
      </c>
      <c r="M220" s="180"/>
      <c r="N220" s="181">
        <f>ROUND($L$220*$K$220,2)</f>
        <v>0</v>
      </c>
      <c r="O220" s="180"/>
      <c r="P220" s="180"/>
      <c r="Q220" s="180"/>
      <c r="R220" s="20"/>
      <c r="T220" s="113"/>
      <c r="U220" s="25" t="s">
        <v>39</v>
      </c>
      <c r="V220" s="114">
        <v>0.555</v>
      </c>
      <c r="W220" s="114">
        <f>$V$220*$K$220</f>
        <v>0.555</v>
      </c>
      <c r="X220" s="114">
        <v>0</v>
      </c>
      <c r="Y220" s="114">
        <f>$X$220*$K$220</f>
        <v>0</v>
      </c>
      <c r="Z220" s="114">
        <v>0</v>
      </c>
      <c r="AA220" s="115">
        <f>$Z$220*$K$220</f>
        <v>0</v>
      </c>
      <c r="AR220" s="6" t="s">
        <v>207</v>
      </c>
      <c r="AT220" s="6" t="s">
        <v>145</v>
      </c>
      <c r="AU220" s="6" t="s">
        <v>99</v>
      </c>
      <c r="AY220" s="6" t="s">
        <v>143</v>
      </c>
      <c r="BE220" s="116">
        <f>IF($U$220="základní",$N$220,0)</f>
        <v>0</v>
      </c>
      <c r="BF220" s="116">
        <f>IF($U$220="snížená",$N$220,0)</f>
        <v>0</v>
      </c>
      <c r="BG220" s="116">
        <f>IF($U$220="zákl. přenesená",$N$220,0)</f>
        <v>0</v>
      </c>
      <c r="BH220" s="116">
        <f>IF($U$220="sníž. přenesená",$N$220,0)</f>
        <v>0</v>
      </c>
      <c r="BI220" s="116">
        <f>IF($U$220="nulová",$N$220,0)</f>
        <v>0</v>
      </c>
      <c r="BJ220" s="6" t="s">
        <v>19</v>
      </c>
      <c r="BK220" s="116">
        <f>ROUND($L$220*$K$220,2)</f>
        <v>0</v>
      </c>
      <c r="BL220" s="6" t="s">
        <v>207</v>
      </c>
    </row>
    <row r="221" spans="2:64" s="6" customFormat="1" ht="27" customHeight="1">
      <c r="B221" s="19"/>
      <c r="C221" s="123" t="s">
        <v>336</v>
      </c>
      <c r="D221" s="123" t="s">
        <v>163</v>
      </c>
      <c r="E221" s="124" t="s">
        <v>337</v>
      </c>
      <c r="F221" s="186" t="s">
        <v>338</v>
      </c>
      <c r="G221" s="187"/>
      <c r="H221" s="187"/>
      <c r="I221" s="187"/>
      <c r="J221" s="125" t="s">
        <v>276</v>
      </c>
      <c r="K221" s="126">
        <v>1</v>
      </c>
      <c r="L221" s="188">
        <v>0</v>
      </c>
      <c r="M221" s="187"/>
      <c r="N221" s="188">
        <f>ROUND($L$221*$K$221,2)</f>
        <v>0</v>
      </c>
      <c r="O221" s="180"/>
      <c r="P221" s="180"/>
      <c r="Q221" s="180"/>
      <c r="R221" s="20"/>
      <c r="T221" s="113"/>
      <c r="U221" s="25" t="s">
        <v>39</v>
      </c>
      <c r="V221" s="114">
        <v>0</v>
      </c>
      <c r="W221" s="114">
        <f>$V$221*$K$221</f>
        <v>0</v>
      </c>
      <c r="X221" s="114">
        <v>0.0047</v>
      </c>
      <c r="Y221" s="114">
        <f>$X$221*$K$221</f>
        <v>0.0047</v>
      </c>
      <c r="Z221" s="114">
        <v>0</v>
      </c>
      <c r="AA221" s="115">
        <f>$Z$221*$K$221</f>
        <v>0</v>
      </c>
      <c r="AR221" s="6" t="s">
        <v>257</v>
      </c>
      <c r="AT221" s="6" t="s">
        <v>163</v>
      </c>
      <c r="AU221" s="6" t="s">
        <v>99</v>
      </c>
      <c r="AY221" s="6" t="s">
        <v>143</v>
      </c>
      <c r="BE221" s="116">
        <f>IF($U$221="základní",$N$221,0)</f>
        <v>0</v>
      </c>
      <c r="BF221" s="116">
        <f>IF($U$221="snížená",$N$221,0)</f>
        <v>0</v>
      </c>
      <c r="BG221" s="116">
        <f>IF($U$221="zákl. přenesená",$N$221,0)</f>
        <v>0</v>
      </c>
      <c r="BH221" s="116">
        <f>IF($U$221="sníž. přenesená",$N$221,0)</f>
        <v>0</v>
      </c>
      <c r="BI221" s="116">
        <f>IF($U$221="nulová",$N$221,0)</f>
        <v>0</v>
      </c>
      <c r="BJ221" s="6" t="s">
        <v>19</v>
      </c>
      <c r="BK221" s="116">
        <f>ROUND($L$221*$K$221,2)</f>
        <v>0</v>
      </c>
      <c r="BL221" s="6" t="s">
        <v>207</v>
      </c>
    </row>
    <row r="222" spans="2:64" s="6" customFormat="1" ht="27" customHeight="1">
      <c r="B222" s="19"/>
      <c r="C222" s="109" t="s">
        <v>339</v>
      </c>
      <c r="D222" s="109" t="s">
        <v>145</v>
      </c>
      <c r="E222" s="110" t="s">
        <v>340</v>
      </c>
      <c r="F222" s="179" t="s">
        <v>341</v>
      </c>
      <c r="G222" s="180"/>
      <c r="H222" s="180"/>
      <c r="I222" s="180"/>
      <c r="J222" s="111" t="s">
        <v>155</v>
      </c>
      <c r="K222" s="112">
        <v>43.2</v>
      </c>
      <c r="L222" s="181">
        <v>0</v>
      </c>
      <c r="M222" s="180"/>
      <c r="N222" s="181">
        <f>ROUND($L$222*$K$222,2)</f>
        <v>0</v>
      </c>
      <c r="O222" s="180"/>
      <c r="P222" s="180"/>
      <c r="Q222" s="180"/>
      <c r="R222" s="20"/>
      <c r="T222" s="113"/>
      <c r="U222" s="25" t="s">
        <v>39</v>
      </c>
      <c r="V222" s="114">
        <v>0.345</v>
      </c>
      <c r="W222" s="114">
        <f>$V$222*$K$222</f>
        <v>14.904</v>
      </c>
      <c r="X222" s="114">
        <v>0</v>
      </c>
      <c r="Y222" s="114">
        <f>$X$222*$K$222</f>
        <v>0</v>
      </c>
      <c r="Z222" s="114">
        <v>0</v>
      </c>
      <c r="AA222" s="115">
        <f>$Z$222*$K$222</f>
        <v>0</v>
      </c>
      <c r="AR222" s="6" t="s">
        <v>207</v>
      </c>
      <c r="AT222" s="6" t="s">
        <v>145</v>
      </c>
      <c r="AU222" s="6" t="s">
        <v>99</v>
      </c>
      <c r="AY222" s="6" t="s">
        <v>143</v>
      </c>
      <c r="BE222" s="116">
        <f>IF($U$222="základní",$N$222,0)</f>
        <v>0</v>
      </c>
      <c r="BF222" s="116">
        <f>IF($U$222="snížená",$N$222,0)</f>
        <v>0</v>
      </c>
      <c r="BG222" s="116">
        <f>IF($U$222="zákl. přenesená",$N$222,0)</f>
        <v>0</v>
      </c>
      <c r="BH222" s="116">
        <f>IF($U$222="sníž. přenesená",$N$222,0)</f>
        <v>0</v>
      </c>
      <c r="BI222" s="116">
        <f>IF($U$222="nulová",$N$222,0)</f>
        <v>0</v>
      </c>
      <c r="BJ222" s="6" t="s">
        <v>19</v>
      </c>
      <c r="BK222" s="116">
        <f>ROUND($L$222*$K$222,2)</f>
        <v>0</v>
      </c>
      <c r="BL222" s="6" t="s">
        <v>207</v>
      </c>
    </row>
    <row r="223" spans="2:64" s="6" customFormat="1" ht="27" customHeight="1">
      <c r="B223" s="19"/>
      <c r="C223" s="123" t="s">
        <v>342</v>
      </c>
      <c r="D223" s="123" t="s">
        <v>163</v>
      </c>
      <c r="E223" s="124" t="s">
        <v>343</v>
      </c>
      <c r="F223" s="186" t="s">
        <v>605</v>
      </c>
      <c r="G223" s="187"/>
      <c r="H223" s="187"/>
      <c r="I223" s="187"/>
      <c r="J223" s="125" t="s">
        <v>155</v>
      </c>
      <c r="K223" s="126">
        <v>43.2</v>
      </c>
      <c r="L223" s="188">
        <v>0</v>
      </c>
      <c r="M223" s="187"/>
      <c r="N223" s="188">
        <f>ROUND($L$223*$K$223,2)</f>
        <v>0</v>
      </c>
      <c r="O223" s="180"/>
      <c r="P223" s="180"/>
      <c r="Q223" s="180"/>
      <c r="R223" s="20"/>
      <c r="T223" s="113"/>
      <c r="U223" s="25" t="s">
        <v>39</v>
      </c>
      <c r="V223" s="114">
        <v>0</v>
      </c>
      <c r="W223" s="114">
        <f>$V$223*$K$223</f>
        <v>0</v>
      </c>
      <c r="X223" s="114">
        <v>0.007</v>
      </c>
      <c r="Y223" s="114">
        <f>$X$223*$K$223</f>
        <v>0.3024</v>
      </c>
      <c r="Z223" s="114">
        <v>0</v>
      </c>
      <c r="AA223" s="115">
        <f>$Z$223*$K$223</f>
        <v>0</v>
      </c>
      <c r="AR223" s="6" t="s">
        <v>257</v>
      </c>
      <c r="AT223" s="6" t="s">
        <v>163</v>
      </c>
      <c r="AU223" s="6" t="s">
        <v>99</v>
      </c>
      <c r="AY223" s="6" t="s">
        <v>143</v>
      </c>
      <c r="BE223" s="116">
        <f>IF($U$223="základní",$N$223,0)</f>
        <v>0</v>
      </c>
      <c r="BF223" s="116">
        <f>IF($U$223="snížená",$N$223,0)</f>
        <v>0</v>
      </c>
      <c r="BG223" s="116">
        <f>IF($U$223="zákl. přenesená",$N$223,0)</f>
        <v>0</v>
      </c>
      <c r="BH223" s="116">
        <f>IF($U$223="sníž. přenesená",$N$223,0)</f>
        <v>0</v>
      </c>
      <c r="BI223" s="116">
        <f>IF($U$223="nulová",$N$223,0)</f>
        <v>0</v>
      </c>
      <c r="BJ223" s="6" t="s">
        <v>19</v>
      </c>
      <c r="BK223" s="116">
        <f>ROUND($L$223*$K$223,2)</f>
        <v>0</v>
      </c>
      <c r="BL223" s="6" t="s">
        <v>207</v>
      </c>
    </row>
    <row r="224" spans="2:64" s="6" customFormat="1" ht="27" customHeight="1">
      <c r="B224" s="19"/>
      <c r="C224" s="109" t="s">
        <v>344</v>
      </c>
      <c r="D224" s="109" t="s">
        <v>145</v>
      </c>
      <c r="E224" s="110" t="s">
        <v>345</v>
      </c>
      <c r="F224" s="179" t="s">
        <v>346</v>
      </c>
      <c r="G224" s="180"/>
      <c r="H224" s="180"/>
      <c r="I224" s="180"/>
      <c r="J224" s="111" t="s">
        <v>261</v>
      </c>
      <c r="K224" s="112">
        <v>4642.169</v>
      </c>
      <c r="L224" s="181">
        <v>0</v>
      </c>
      <c r="M224" s="180"/>
      <c r="N224" s="181">
        <f>ROUND($L$224*$K$224,2)</f>
        <v>0</v>
      </c>
      <c r="O224" s="180"/>
      <c r="P224" s="180"/>
      <c r="Q224" s="180"/>
      <c r="R224" s="20"/>
      <c r="T224" s="113"/>
      <c r="U224" s="25" t="s">
        <v>39</v>
      </c>
      <c r="V224" s="114">
        <v>0</v>
      </c>
      <c r="W224" s="114">
        <f>$V$224*$K$224</f>
        <v>0</v>
      </c>
      <c r="X224" s="114">
        <v>0</v>
      </c>
      <c r="Y224" s="114">
        <f>$X$224*$K$224</f>
        <v>0</v>
      </c>
      <c r="Z224" s="114">
        <v>0</v>
      </c>
      <c r="AA224" s="115">
        <f>$Z$224*$K$224</f>
        <v>0</v>
      </c>
      <c r="AR224" s="6" t="s">
        <v>207</v>
      </c>
      <c r="AT224" s="6" t="s">
        <v>145</v>
      </c>
      <c r="AU224" s="6" t="s">
        <v>99</v>
      </c>
      <c r="AY224" s="6" t="s">
        <v>143</v>
      </c>
      <c r="BE224" s="116">
        <f>IF($U$224="základní",$N$224,0)</f>
        <v>0</v>
      </c>
      <c r="BF224" s="116">
        <f>IF($U$224="snížená",$N$224,0)</f>
        <v>0</v>
      </c>
      <c r="BG224" s="116">
        <f>IF($U$224="zákl. přenesená",$N$224,0)</f>
        <v>0</v>
      </c>
      <c r="BH224" s="116">
        <f>IF($U$224="sníž. přenesená",$N$224,0)</f>
        <v>0</v>
      </c>
      <c r="BI224" s="116">
        <f>IF($U$224="nulová",$N$224,0)</f>
        <v>0</v>
      </c>
      <c r="BJ224" s="6" t="s">
        <v>19</v>
      </c>
      <c r="BK224" s="116">
        <f>ROUND($L$224*$K$224,2)</f>
        <v>0</v>
      </c>
      <c r="BL224" s="6" t="s">
        <v>207</v>
      </c>
    </row>
    <row r="225" spans="2:63" s="99" customFormat="1" ht="30.75" customHeight="1">
      <c r="B225" s="100"/>
      <c r="D225" s="108" t="s">
        <v>125</v>
      </c>
      <c r="N225" s="177">
        <f>$BK$225</f>
        <v>0</v>
      </c>
      <c r="O225" s="178"/>
      <c r="P225" s="178"/>
      <c r="Q225" s="178"/>
      <c r="R225" s="103"/>
      <c r="T225" s="104"/>
      <c r="W225" s="105">
        <f>SUM($W$226:$W$231)</f>
        <v>32.08512</v>
      </c>
      <c r="Y225" s="105">
        <f>SUM($Y$226:$Y$231)</f>
        <v>0.2601604</v>
      </c>
      <c r="AA225" s="106">
        <f>SUM($AA$226:$AA$231)</f>
        <v>0</v>
      </c>
      <c r="AR225" s="102" t="s">
        <v>99</v>
      </c>
      <c r="AT225" s="102" t="s">
        <v>73</v>
      </c>
      <c r="AU225" s="102" t="s">
        <v>19</v>
      </c>
      <c r="AY225" s="102" t="s">
        <v>143</v>
      </c>
      <c r="BK225" s="107">
        <f>SUM($BK$226:$BK$231)</f>
        <v>0</v>
      </c>
    </row>
    <row r="226" spans="2:64" s="6" customFormat="1" ht="15.75" customHeight="1">
      <c r="B226" s="19"/>
      <c r="C226" s="109" t="s">
        <v>347</v>
      </c>
      <c r="D226" s="109" t="s">
        <v>145</v>
      </c>
      <c r="E226" s="110" t="s">
        <v>348</v>
      </c>
      <c r="F226" s="179" t="s">
        <v>349</v>
      </c>
      <c r="G226" s="180"/>
      <c r="H226" s="180"/>
      <c r="I226" s="180"/>
      <c r="J226" s="111" t="s">
        <v>158</v>
      </c>
      <c r="K226" s="112">
        <v>45.04</v>
      </c>
      <c r="L226" s="181">
        <v>0</v>
      </c>
      <c r="M226" s="180"/>
      <c r="N226" s="181">
        <f>ROUND($L$226*$K$226,2)</f>
        <v>0</v>
      </c>
      <c r="O226" s="180"/>
      <c r="P226" s="180"/>
      <c r="Q226" s="180"/>
      <c r="R226" s="20"/>
      <c r="T226" s="113"/>
      <c r="U226" s="25" t="s">
        <v>39</v>
      </c>
      <c r="V226" s="114">
        <v>0.678</v>
      </c>
      <c r="W226" s="114">
        <f>$V$226*$K$226</f>
        <v>30.53712</v>
      </c>
      <c r="X226" s="114">
        <v>1E-05</v>
      </c>
      <c r="Y226" s="114">
        <f>$X$226*$K$226</f>
        <v>0.00045040000000000005</v>
      </c>
      <c r="Z226" s="114">
        <v>0</v>
      </c>
      <c r="AA226" s="115">
        <f>$Z$226*$K$226</f>
        <v>0</v>
      </c>
      <c r="AR226" s="6" t="s">
        <v>207</v>
      </c>
      <c r="AT226" s="6" t="s">
        <v>145</v>
      </c>
      <c r="AU226" s="6" t="s">
        <v>99</v>
      </c>
      <c r="AY226" s="6" t="s">
        <v>143</v>
      </c>
      <c r="BE226" s="116">
        <f>IF($U$226="základní",$N$226,0)</f>
        <v>0</v>
      </c>
      <c r="BF226" s="116">
        <f>IF($U$226="snížená",$N$226,0)</f>
        <v>0</v>
      </c>
      <c r="BG226" s="116">
        <f>IF($U$226="zákl. přenesená",$N$226,0)</f>
        <v>0</v>
      </c>
      <c r="BH226" s="116">
        <f>IF($U$226="sníž. přenesená",$N$226,0)</f>
        <v>0</v>
      </c>
      <c r="BI226" s="116">
        <f>IF($U$226="nulová",$N$226,0)</f>
        <v>0</v>
      </c>
      <c r="BJ226" s="6" t="s">
        <v>19</v>
      </c>
      <c r="BK226" s="116">
        <f>ROUND($L$226*$K$226,2)</f>
        <v>0</v>
      </c>
      <c r="BL226" s="6" t="s">
        <v>207</v>
      </c>
    </row>
    <row r="227" spans="2:51" s="6" customFormat="1" ht="15.75" customHeight="1">
      <c r="B227" s="117"/>
      <c r="E227" s="118"/>
      <c r="F227" s="182" t="s">
        <v>350</v>
      </c>
      <c r="G227" s="183"/>
      <c r="H227" s="183"/>
      <c r="I227" s="183"/>
      <c r="K227" s="119">
        <v>45.04</v>
      </c>
      <c r="R227" s="120"/>
      <c r="T227" s="121"/>
      <c r="AA227" s="122"/>
      <c r="AT227" s="118" t="s">
        <v>151</v>
      </c>
      <c r="AU227" s="118" t="s">
        <v>99</v>
      </c>
      <c r="AV227" s="118" t="s">
        <v>99</v>
      </c>
      <c r="AW227" s="118" t="s">
        <v>109</v>
      </c>
      <c r="AX227" s="118" t="s">
        <v>19</v>
      </c>
      <c r="AY227" s="118" t="s">
        <v>143</v>
      </c>
    </row>
    <row r="228" spans="2:64" s="6" customFormat="1" ht="15.75" customHeight="1">
      <c r="B228" s="19"/>
      <c r="C228" s="123" t="s">
        <v>351</v>
      </c>
      <c r="D228" s="123" t="s">
        <v>163</v>
      </c>
      <c r="E228" s="124" t="s">
        <v>352</v>
      </c>
      <c r="F228" s="186" t="s">
        <v>353</v>
      </c>
      <c r="G228" s="187"/>
      <c r="H228" s="187"/>
      <c r="I228" s="187"/>
      <c r="J228" s="125" t="s">
        <v>158</v>
      </c>
      <c r="K228" s="126">
        <v>45.04</v>
      </c>
      <c r="L228" s="188">
        <v>0</v>
      </c>
      <c r="M228" s="187"/>
      <c r="N228" s="188">
        <f>ROUND($L$228*$K$228,2)</f>
        <v>0</v>
      </c>
      <c r="O228" s="180"/>
      <c r="P228" s="180"/>
      <c r="Q228" s="180"/>
      <c r="R228" s="20"/>
      <c r="T228" s="113"/>
      <c r="U228" s="25" t="s">
        <v>39</v>
      </c>
      <c r="V228" s="114">
        <v>0</v>
      </c>
      <c r="W228" s="114">
        <f>$V$228*$K$228</f>
        <v>0</v>
      </c>
      <c r="X228" s="114">
        <v>0.0015</v>
      </c>
      <c r="Y228" s="114">
        <f>$X$228*$K$228</f>
        <v>0.06756</v>
      </c>
      <c r="Z228" s="114">
        <v>0</v>
      </c>
      <c r="AA228" s="115">
        <f>$Z$228*$K$228</f>
        <v>0</v>
      </c>
      <c r="AR228" s="6" t="s">
        <v>257</v>
      </c>
      <c r="AT228" s="6" t="s">
        <v>163</v>
      </c>
      <c r="AU228" s="6" t="s">
        <v>99</v>
      </c>
      <c r="AY228" s="6" t="s">
        <v>143</v>
      </c>
      <c r="BE228" s="116">
        <f>IF($U$228="základní",$N$228,0)</f>
        <v>0</v>
      </c>
      <c r="BF228" s="116">
        <f>IF($U$228="snížená",$N$228,0)</f>
        <v>0</v>
      </c>
      <c r="BG228" s="116">
        <f>IF($U$228="zákl. přenesená",$N$228,0)</f>
        <v>0</v>
      </c>
      <c r="BH228" s="116">
        <f>IF($U$228="sníž. přenesená",$N$228,0)</f>
        <v>0</v>
      </c>
      <c r="BI228" s="116">
        <f>IF($U$228="nulová",$N$228,0)</f>
        <v>0</v>
      </c>
      <c r="BJ228" s="6" t="s">
        <v>19</v>
      </c>
      <c r="BK228" s="116">
        <f>ROUND($L$228*$K$228,2)</f>
        <v>0</v>
      </c>
      <c r="BL228" s="6" t="s">
        <v>207</v>
      </c>
    </row>
    <row r="229" spans="2:64" s="6" customFormat="1" ht="27" customHeight="1">
      <c r="B229" s="19"/>
      <c r="C229" s="109" t="s">
        <v>354</v>
      </c>
      <c r="D229" s="109" t="s">
        <v>145</v>
      </c>
      <c r="E229" s="110" t="s">
        <v>355</v>
      </c>
      <c r="F229" s="179" t="s">
        <v>356</v>
      </c>
      <c r="G229" s="180"/>
      <c r="H229" s="180"/>
      <c r="I229" s="180"/>
      <c r="J229" s="111" t="s">
        <v>155</v>
      </c>
      <c r="K229" s="112">
        <v>3</v>
      </c>
      <c r="L229" s="181">
        <v>0</v>
      </c>
      <c r="M229" s="180"/>
      <c r="N229" s="181">
        <f>ROUND($L$229*$K$229,2)</f>
        <v>0</v>
      </c>
      <c r="O229" s="180"/>
      <c r="P229" s="180"/>
      <c r="Q229" s="180"/>
      <c r="R229" s="20"/>
      <c r="T229" s="113"/>
      <c r="U229" s="25" t="s">
        <v>39</v>
      </c>
      <c r="V229" s="114">
        <v>0.516</v>
      </c>
      <c r="W229" s="114">
        <f>$V$229*$K$229</f>
        <v>1.548</v>
      </c>
      <c r="X229" s="114">
        <v>5E-05</v>
      </c>
      <c r="Y229" s="114">
        <f>$X$229*$K$229</f>
        <v>0.00015000000000000001</v>
      </c>
      <c r="Z229" s="114">
        <v>0</v>
      </c>
      <c r="AA229" s="115">
        <f>$Z$229*$K$229</f>
        <v>0</v>
      </c>
      <c r="AR229" s="6" t="s">
        <v>207</v>
      </c>
      <c r="AT229" s="6" t="s">
        <v>145</v>
      </c>
      <c r="AU229" s="6" t="s">
        <v>99</v>
      </c>
      <c r="AY229" s="6" t="s">
        <v>143</v>
      </c>
      <c r="BE229" s="116">
        <f>IF($U$229="základní",$N$229,0)</f>
        <v>0</v>
      </c>
      <c r="BF229" s="116">
        <f>IF($U$229="snížená",$N$229,0)</f>
        <v>0</v>
      </c>
      <c r="BG229" s="116">
        <f>IF($U$229="zákl. přenesená",$N$229,0)</f>
        <v>0</v>
      </c>
      <c r="BH229" s="116">
        <f>IF($U$229="sníž. přenesená",$N$229,0)</f>
        <v>0</v>
      </c>
      <c r="BI229" s="116">
        <f>IF($U$229="nulová",$N$229,0)</f>
        <v>0</v>
      </c>
      <c r="BJ229" s="6" t="s">
        <v>19</v>
      </c>
      <c r="BK229" s="116">
        <f>ROUND($L$229*$K$229,2)</f>
        <v>0</v>
      </c>
      <c r="BL229" s="6" t="s">
        <v>207</v>
      </c>
    </row>
    <row r="230" spans="2:64" s="6" customFormat="1" ht="15.75" customHeight="1">
      <c r="B230" s="19"/>
      <c r="C230" s="123" t="s">
        <v>357</v>
      </c>
      <c r="D230" s="123" t="s">
        <v>163</v>
      </c>
      <c r="E230" s="124" t="s">
        <v>358</v>
      </c>
      <c r="F230" s="186" t="s">
        <v>359</v>
      </c>
      <c r="G230" s="187"/>
      <c r="H230" s="187"/>
      <c r="I230" s="187"/>
      <c r="J230" s="125" t="s">
        <v>155</v>
      </c>
      <c r="K230" s="126">
        <v>3</v>
      </c>
      <c r="L230" s="188">
        <v>0</v>
      </c>
      <c r="M230" s="187"/>
      <c r="N230" s="188">
        <f>ROUND($L$230*$K$230,2)</f>
        <v>0</v>
      </c>
      <c r="O230" s="180"/>
      <c r="P230" s="180"/>
      <c r="Q230" s="180"/>
      <c r="R230" s="20"/>
      <c r="T230" s="113"/>
      <c r="U230" s="25" t="s">
        <v>39</v>
      </c>
      <c r="V230" s="114">
        <v>0</v>
      </c>
      <c r="W230" s="114">
        <f>$V$230*$K$230</f>
        <v>0</v>
      </c>
      <c r="X230" s="114">
        <v>0.064</v>
      </c>
      <c r="Y230" s="114">
        <f>$X$230*$K$230</f>
        <v>0.192</v>
      </c>
      <c r="Z230" s="114">
        <v>0</v>
      </c>
      <c r="AA230" s="115">
        <f>$Z$230*$K$230</f>
        <v>0</v>
      </c>
      <c r="AR230" s="6" t="s">
        <v>257</v>
      </c>
      <c r="AT230" s="6" t="s">
        <v>163</v>
      </c>
      <c r="AU230" s="6" t="s">
        <v>99</v>
      </c>
      <c r="AY230" s="6" t="s">
        <v>143</v>
      </c>
      <c r="BE230" s="116">
        <f>IF($U$230="základní",$N$230,0)</f>
        <v>0</v>
      </c>
      <c r="BF230" s="116">
        <f>IF($U$230="snížená",$N$230,0)</f>
        <v>0</v>
      </c>
      <c r="BG230" s="116">
        <f>IF($U$230="zákl. přenesená",$N$230,0)</f>
        <v>0</v>
      </c>
      <c r="BH230" s="116">
        <f>IF($U$230="sníž. přenesená",$N$230,0)</f>
        <v>0</v>
      </c>
      <c r="BI230" s="116">
        <f>IF($U$230="nulová",$N$230,0)</f>
        <v>0</v>
      </c>
      <c r="BJ230" s="6" t="s">
        <v>19</v>
      </c>
      <c r="BK230" s="116">
        <f>ROUND($L$230*$K$230,2)</f>
        <v>0</v>
      </c>
      <c r="BL230" s="6" t="s">
        <v>207</v>
      </c>
    </row>
    <row r="231" spans="2:64" s="6" customFormat="1" ht="27" customHeight="1">
      <c r="B231" s="19"/>
      <c r="C231" s="109" t="s">
        <v>360</v>
      </c>
      <c r="D231" s="109" t="s">
        <v>145</v>
      </c>
      <c r="E231" s="110" t="s">
        <v>361</v>
      </c>
      <c r="F231" s="179" t="s">
        <v>362</v>
      </c>
      <c r="G231" s="180"/>
      <c r="H231" s="180"/>
      <c r="I231" s="180"/>
      <c r="J231" s="111" t="s">
        <v>261</v>
      </c>
      <c r="K231" s="112">
        <v>671.134</v>
      </c>
      <c r="L231" s="181">
        <v>0</v>
      </c>
      <c r="M231" s="180"/>
      <c r="N231" s="181">
        <f>ROUND($L$231*$K$231,2)</f>
        <v>0</v>
      </c>
      <c r="O231" s="180"/>
      <c r="P231" s="180"/>
      <c r="Q231" s="180"/>
      <c r="R231" s="20"/>
      <c r="T231" s="113"/>
      <c r="U231" s="25" t="s">
        <v>39</v>
      </c>
      <c r="V231" s="114">
        <v>0</v>
      </c>
      <c r="W231" s="114">
        <f>$V$231*$K$231</f>
        <v>0</v>
      </c>
      <c r="X231" s="114">
        <v>0</v>
      </c>
      <c r="Y231" s="114">
        <f>$X$231*$K$231</f>
        <v>0</v>
      </c>
      <c r="Z231" s="114">
        <v>0</v>
      </c>
      <c r="AA231" s="115">
        <f>$Z$231*$K$231</f>
        <v>0</v>
      </c>
      <c r="AR231" s="6" t="s">
        <v>207</v>
      </c>
      <c r="AT231" s="6" t="s">
        <v>145</v>
      </c>
      <c r="AU231" s="6" t="s">
        <v>99</v>
      </c>
      <c r="AY231" s="6" t="s">
        <v>143</v>
      </c>
      <c r="BE231" s="116">
        <f>IF($U$231="základní",$N$231,0)</f>
        <v>0</v>
      </c>
      <c r="BF231" s="116">
        <f>IF($U$231="snížená",$N$231,0)</f>
        <v>0</v>
      </c>
      <c r="BG231" s="116">
        <f>IF($U$231="zákl. přenesená",$N$231,0)</f>
        <v>0</v>
      </c>
      <c r="BH231" s="116">
        <f>IF($U$231="sníž. přenesená",$N$231,0)</f>
        <v>0</v>
      </c>
      <c r="BI231" s="116">
        <f>IF($U$231="nulová",$N$231,0)</f>
        <v>0</v>
      </c>
      <c r="BJ231" s="6" t="s">
        <v>19</v>
      </c>
      <c r="BK231" s="116">
        <f>ROUND($L$231*$K$231,2)</f>
        <v>0</v>
      </c>
      <c r="BL231" s="6" t="s">
        <v>207</v>
      </c>
    </row>
    <row r="232" spans="2:63" s="99" customFormat="1" ht="30.75" customHeight="1">
      <c r="B232" s="100"/>
      <c r="D232" s="108" t="s">
        <v>126</v>
      </c>
      <c r="N232" s="177">
        <f>$BK$232</f>
        <v>0</v>
      </c>
      <c r="O232" s="178"/>
      <c r="P232" s="178"/>
      <c r="Q232" s="178"/>
      <c r="R232" s="103"/>
      <c r="T232" s="104"/>
      <c r="W232" s="105">
        <f>SUM($W$233:$W$236)</f>
        <v>63.38704</v>
      </c>
      <c r="Y232" s="105">
        <f>SUM($Y$233:$Y$236)</f>
        <v>0.1787488</v>
      </c>
      <c r="AA232" s="106">
        <f>SUM($AA$233:$AA$236)</f>
        <v>0</v>
      </c>
      <c r="AR232" s="102" t="s">
        <v>99</v>
      </c>
      <c r="AT232" s="102" t="s">
        <v>73</v>
      </c>
      <c r="AU232" s="102" t="s">
        <v>19</v>
      </c>
      <c r="AY232" s="102" t="s">
        <v>143</v>
      </c>
      <c r="BK232" s="107">
        <f>SUM($BK$233:$BK$236)</f>
        <v>0</v>
      </c>
    </row>
    <row r="233" spans="2:64" s="6" customFormat="1" ht="27" customHeight="1">
      <c r="B233" s="19"/>
      <c r="C233" s="109" t="s">
        <v>363</v>
      </c>
      <c r="D233" s="109" t="s">
        <v>145</v>
      </c>
      <c r="E233" s="110" t="s">
        <v>364</v>
      </c>
      <c r="F233" s="179" t="s">
        <v>365</v>
      </c>
      <c r="G233" s="180"/>
      <c r="H233" s="180"/>
      <c r="I233" s="180"/>
      <c r="J233" s="111" t="s">
        <v>158</v>
      </c>
      <c r="K233" s="112">
        <v>236</v>
      </c>
      <c r="L233" s="181">
        <v>0</v>
      </c>
      <c r="M233" s="180"/>
      <c r="N233" s="181">
        <f>ROUND($L$233*$K$233,2)</f>
        <v>0</v>
      </c>
      <c r="O233" s="180"/>
      <c r="P233" s="180"/>
      <c r="Q233" s="180"/>
      <c r="R233" s="20"/>
      <c r="T233" s="113"/>
      <c r="U233" s="25" t="s">
        <v>39</v>
      </c>
      <c r="V233" s="114">
        <v>0.045</v>
      </c>
      <c r="W233" s="114">
        <f>$V$233*$K$233</f>
        <v>10.62</v>
      </c>
      <c r="X233" s="114">
        <v>0</v>
      </c>
      <c r="Y233" s="114">
        <f>$X$233*$K$233</f>
        <v>0</v>
      </c>
      <c r="Z233" s="114">
        <v>0</v>
      </c>
      <c r="AA233" s="115">
        <f>$Z$233*$K$233</f>
        <v>0</v>
      </c>
      <c r="AR233" s="6" t="s">
        <v>207</v>
      </c>
      <c r="AT233" s="6" t="s">
        <v>145</v>
      </c>
      <c r="AU233" s="6" t="s">
        <v>99</v>
      </c>
      <c r="AY233" s="6" t="s">
        <v>143</v>
      </c>
      <c r="BE233" s="116">
        <f>IF($U$233="základní",$N$233,0)</f>
        <v>0</v>
      </c>
      <c r="BF233" s="116">
        <f>IF($U$233="snížená",$N$233,0)</f>
        <v>0</v>
      </c>
      <c r="BG233" s="116">
        <f>IF($U$233="zákl. přenesená",$N$233,0)</f>
        <v>0</v>
      </c>
      <c r="BH233" s="116">
        <f>IF($U$233="sníž. přenesená",$N$233,0)</f>
        <v>0</v>
      </c>
      <c r="BI233" s="116">
        <f>IF($U$233="nulová",$N$233,0)</f>
        <v>0</v>
      </c>
      <c r="BJ233" s="6" t="s">
        <v>19</v>
      </c>
      <c r="BK233" s="116">
        <f>ROUND($L$233*$K$233,2)</f>
        <v>0</v>
      </c>
      <c r="BL233" s="6" t="s">
        <v>207</v>
      </c>
    </row>
    <row r="234" spans="2:64" s="6" customFormat="1" ht="39" customHeight="1">
      <c r="B234" s="19"/>
      <c r="C234" s="109" t="s">
        <v>366</v>
      </c>
      <c r="D234" s="109" t="s">
        <v>145</v>
      </c>
      <c r="E234" s="110" t="s">
        <v>367</v>
      </c>
      <c r="F234" s="179" t="s">
        <v>368</v>
      </c>
      <c r="G234" s="180"/>
      <c r="H234" s="180"/>
      <c r="I234" s="180"/>
      <c r="J234" s="111" t="s">
        <v>158</v>
      </c>
      <c r="K234" s="112">
        <v>236</v>
      </c>
      <c r="L234" s="181">
        <v>0</v>
      </c>
      <c r="M234" s="180"/>
      <c r="N234" s="181">
        <f>ROUND($L$234*$K$234,2)</f>
        <v>0</v>
      </c>
      <c r="O234" s="180"/>
      <c r="P234" s="180"/>
      <c r="Q234" s="180"/>
      <c r="R234" s="20"/>
      <c r="T234" s="113"/>
      <c r="U234" s="25" t="s">
        <v>39</v>
      </c>
      <c r="V234" s="114">
        <v>0.19</v>
      </c>
      <c r="W234" s="114">
        <f>$V$234*$K$234</f>
        <v>44.84</v>
      </c>
      <c r="X234" s="114">
        <v>0.00062</v>
      </c>
      <c r="Y234" s="114">
        <f>$X$234*$K$234</f>
        <v>0.14632</v>
      </c>
      <c r="Z234" s="114">
        <v>0</v>
      </c>
      <c r="AA234" s="115">
        <f>$Z$234*$K$234</f>
        <v>0</v>
      </c>
      <c r="AR234" s="6" t="s">
        <v>207</v>
      </c>
      <c r="AT234" s="6" t="s">
        <v>145</v>
      </c>
      <c r="AU234" s="6" t="s">
        <v>99</v>
      </c>
      <c r="AY234" s="6" t="s">
        <v>143</v>
      </c>
      <c r="BE234" s="116">
        <f>IF($U$234="základní",$N$234,0)</f>
        <v>0</v>
      </c>
      <c r="BF234" s="116">
        <f>IF($U$234="snížená",$N$234,0)</f>
        <v>0</v>
      </c>
      <c r="BG234" s="116">
        <f>IF($U$234="zákl. přenesená",$N$234,0)</f>
        <v>0</v>
      </c>
      <c r="BH234" s="116">
        <f>IF($U$234="sníž. přenesená",$N$234,0)</f>
        <v>0</v>
      </c>
      <c r="BI234" s="116">
        <f>IF($U$234="nulová",$N$234,0)</f>
        <v>0</v>
      </c>
      <c r="BJ234" s="6" t="s">
        <v>19</v>
      </c>
      <c r="BK234" s="116">
        <f>ROUND($L$234*$K$234,2)</f>
        <v>0</v>
      </c>
      <c r="BL234" s="6" t="s">
        <v>207</v>
      </c>
    </row>
    <row r="235" spans="2:64" s="6" customFormat="1" ht="27" customHeight="1">
      <c r="B235" s="19"/>
      <c r="C235" s="109" t="s">
        <v>369</v>
      </c>
      <c r="D235" s="109" t="s">
        <v>145</v>
      </c>
      <c r="E235" s="110" t="s">
        <v>370</v>
      </c>
      <c r="F235" s="179" t="s">
        <v>371</v>
      </c>
      <c r="G235" s="180"/>
      <c r="H235" s="180"/>
      <c r="I235" s="180"/>
      <c r="J235" s="111" t="s">
        <v>158</v>
      </c>
      <c r="K235" s="112">
        <v>45.04</v>
      </c>
      <c r="L235" s="181">
        <v>0</v>
      </c>
      <c r="M235" s="180"/>
      <c r="N235" s="181">
        <f>ROUND($L$235*$K$235,2)</f>
        <v>0</v>
      </c>
      <c r="O235" s="180"/>
      <c r="P235" s="180"/>
      <c r="Q235" s="180"/>
      <c r="R235" s="20"/>
      <c r="T235" s="113"/>
      <c r="U235" s="25" t="s">
        <v>39</v>
      </c>
      <c r="V235" s="114">
        <v>0.176</v>
      </c>
      <c r="W235" s="114">
        <f>$V$235*$K$235</f>
        <v>7.927039999999999</v>
      </c>
      <c r="X235" s="114">
        <v>0.00072</v>
      </c>
      <c r="Y235" s="114">
        <f>$X$235*$K$235</f>
        <v>0.0324288</v>
      </c>
      <c r="Z235" s="114">
        <v>0</v>
      </c>
      <c r="AA235" s="115">
        <f>$Z$235*$K$235</f>
        <v>0</v>
      </c>
      <c r="AR235" s="6" t="s">
        <v>207</v>
      </c>
      <c r="AT235" s="6" t="s">
        <v>145</v>
      </c>
      <c r="AU235" s="6" t="s">
        <v>99</v>
      </c>
      <c r="AY235" s="6" t="s">
        <v>143</v>
      </c>
      <c r="BE235" s="116">
        <f>IF($U$235="základní",$N$235,0)</f>
        <v>0</v>
      </c>
      <c r="BF235" s="116">
        <f>IF($U$235="snížená",$N$235,0)</f>
        <v>0</v>
      </c>
      <c r="BG235" s="116">
        <f>IF($U$235="zákl. přenesená",$N$235,0)</f>
        <v>0</v>
      </c>
      <c r="BH235" s="116">
        <f>IF($U$235="sníž. přenesená",$N$235,0)</f>
        <v>0</v>
      </c>
      <c r="BI235" s="116">
        <f>IF($U$235="nulová",$N$235,0)</f>
        <v>0</v>
      </c>
      <c r="BJ235" s="6" t="s">
        <v>19</v>
      </c>
      <c r="BK235" s="116">
        <f>ROUND($L$235*$K$235,2)</f>
        <v>0</v>
      </c>
      <c r="BL235" s="6" t="s">
        <v>207</v>
      </c>
    </row>
    <row r="236" spans="2:51" s="6" customFormat="1" ht="15.75" customHeight="1">
      <c r="B236" s="117"/>
      <c r="E236" s="118"/>
      <c r="F236" s="182" t="s">
        <v>350</v>
      </c>
      <c r="G236" s="183"/>
      <c r="H236" s="183"/>
      <c r="I236" s="183"/>
      <c r="K236" s="119">
        <v>45.04</v>
      </c>
      <c r="R236" s="120"/>
      <c r="T236" s="133"/>
      <c r="U236" s="134"/>
      <c r="V236" s="134"/>
      <c r="W236" s="134"/>
      <c r="X236" s="134"/>
      <c r="Y236" s="134"/>
      <c r="Z236" s="134"/>
      <c r="AA236" s="135"/>
      <c r="AT236" s="118" t="s">
        <v>151</v>
      </c>
      <c r="AU236" s="118" t="s">
        <v>99</v>
      </c>
      <c r="AV236" s="118" t="s">
        <v>99</v>
      </c>
      <c r="AW236" s="118" t="s">
        <v>109</v>
      </c>
      <c r="AX236" s="118" t="s">
        <v>19</v>
      </c>
      <c r="AY236" s="118" t="s">
        <v>143</v>
      </c>
    </row>
    <row r="237" spans="2:18" s="6" customFormat="1" ht="7.5" customHeight="1"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2"/>
    </row>
    <row r="238" s="2" customFormat="1" ht="14.25" customHeight="1"/>
  </sheetData>
  <sheetProtection/>
  <mergeCells count="317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H29:J29"/>
    <mergeCell ref="M29:P29"/>
    <mergeCell ref="H30:J30"/>
    <mergeCell ref="M30:P30"/>
    <mergeCell ref="O21:P21"/>
    <mergeCell ref="M24:P24"/>
    <mergeCell ref="M25:P25"/>
    <mergeCell ref="M27:P27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N101:Q101"/>
    <mergeCell ref="N102:Q102"/>
    <mergeCell ref="N103:Q103"/>
    <mergeCell ref="N104:Q104"/>
    <mergeCell ref="N97:Q97"/>
    <mergeCell ref="N98:Q98"/>
    <mergeCell ref="N99:Q99"/>
    <mergeCell ref="N100:Q100"/>
    <mergeCell ref="F117:P117"/>
    <mergeCell ref="F118:P118"/>
    <mergeCell ref="M120:P120"/>
    <mergeCell ref="M122:Q122"/>
    <mergeCell ref="N105:Q105"/>
    <mergeCell ref="N107:Q107"/>
    <mergeCell ref="L109:Q109"/>
    <mergeCell ref="C115:Q115"/>
    <mergeCell ref="F129:I129"/>
    <mergeCell ref="L129:M129"/>
    <mergeCell ref="N129:Q129"/>
    <mergeCell ref="F130:I130"/>
    <mergeCell ref="M123:Q123"/>
    <mergeCell ref="F125:I125"/>
    <mergeCell ref="L125:M125"/>
    <mergeCell ref="N125:Q125"/>
    <mergeCell ref="F134:I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42:I142"/>
    <mergeCell ref="F143:I143"/>
    <mergeCell ref="F144:I144"/>
    <mergeCell ref="F145:I145"/>
    <mergeCell ref="F140:I140"/>
    <mergeCell ref="L140:M140"/>
    <mergeCell ref="F147:I147"/>
    <mergeCell ref="F148:I148"/>
    <mergeCell ref="F149:I149"/>
    <mergeCell ref="F150:I150"/>
    <mergeCell ref="L145:M145"/>
    <mergeCell ref="N145:Q145"/>
    <mergeCell ref="F146:I146"/>
    <mergeCell ref="L146:M146"/>
    <mergeCell ref="N146:Q146"/>
    <mergeCell ref="F152:I152"/>
    <mergeCell ref="F153:I153"/>
    <mergeCell ref="L153:M153"/>
    <mergeCell ref="N153:Q153"/>
    <mergeCell ref="L150:M150"/>
    <mergeCell ref="N150:Q150"/>
    <mergeCell ref="F151:I151"/>
    <mergeCell ref="L151:M151"/>
    <mergeCell ref="N151:Q151"/>
    <mergeCell ref="F156:I156"/>
    <mergeCell ref="F157:I157"/>
    <mergeCell ref="L157:M157"/>
    <mergeCell ref="N157:Q157"/>
    <mergeCell ref="F154:I154"/>
    <mergeCell ref="F155:I155"/>
    <mergeCell ref="L155:M155"/>
    <mergeCell ref="N155:Q155"/>
    <mergeCell ref="F158:I158"/>
    <mergeCell ref="L158:M158"/>
    <mergeCell ref="N158:Q158"/>
    <mergeCell ref="F160:I160"/>
    <mergeCell ref="L160:M160"/>
    <mergeCell ref="N160:Q160"/>
    <mergeCell ref="F163:I163"/>
    <mergeCell ref="F164:I164"/>
    <mergeCell ref="L164:M164"/>
    <mergeCell ref="N164:Q164"/>
    <mergeCell ref="F161:I161"/>
    <mergeCell ref="F162:I162"/>
    <mergeCell ref="L162:M162"/>
    <mergeCell ref="N162:Q162"/>
    <mergeCell ref="N170:Q170"/>
    <mergeCell ref="F167:I167"/>
    <mergeCell ref="L167:M167"/>
    <mergeCell ref="N167:Q167"/>
    <mergeCell ref="F168:I168"/>
    <mergeCell ref="F165:I165"/>
    <mergeCell ref="L165:M165"/>
    <mergeCell ref="N165:Q165"/>
    <mergeCell ref="F166:I166"/>
    <mergeCell ref="N175:Q175"/>
    <mergeCell ref="F171:I171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82:Q182"/>
    <mergeCell ref="F176:I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86:Q186"/>
    <mergeCell ref="F183:I183"/>
    <mergeCell ref="F184:I184"/>
    <mergeCell ref="L184:M184"/>
    <mergeCell ref="N184:Q184"/>
    <mergeCell ref="F179:I179"/>
    <mergeCell ref="L179:M179"/>
    <mergeCell ref="N179:Q179"/>
    <mergeCell ref="F182:I182"/>
    <mergeCell ref="L182:M182"/>
    <mergeCell ref="F188:I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90:I190"/>
    <mergeCell ref="L190:M190"/>
    <mergeCell ref="N190:Q190"/>
    <mergeCell ref="F191:I191"/>
    <mergeCell ref="L191:M191"/>
    <mergeCell ref="N191:Q191"/>
    <mergeCell ref="L197:M197"/>
    <mergeCell ref="N197:Q197"/>
    <mergeCell ref="F193:I193"/>
    <mergeCell ref="L193:M193"/>
    <mergeCell ref="N193:Q193"/>
    <mergeCell ref="F194:I194"/>
    <mergeCell ref="L194:M194"/>
    <mergeCell ref="N194:Q194"/>
    <mergeCell ref="F202:I202"/>
    <mergeCell ref="F203:I203"/>
    <mergeCell ref="L203:M203"/>
    <mergeCell ref="N203:Q203"/>
    <mergeCell ref="F199:I199"/>
    <mergeCell ref="L199:M199"/>
    <mergeCell ref="N199:Q199"/>
    <mergeCell ref="F201:I201"/>
    <mergeCell ref="L201:M201"/>
    <mergeCell ref="N201:Q201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N207:Q207"/>
    <mergeCell ref="N212:Q212"/>
    <mergeCell ref="F209:I209"/>
    <mergeCell ref="L209:M209"/>
    <mergeCell ref="N209:Q209"/>
    <mergeCell ref="F210:I210"/>
    <mergeCell ref="L210:M210"/>
    <mergeCell ref="N210:Q210"/>
    <mergeCell ref="F214:I214"/>
    <mergeCell ref="F215:I215"/>
    <mergeCell ref="L215:M215"/>
    <mergeCell ref="N215:Q215"/>
    <mergeCell ref="F211:I211"/>
    <mergeCell ref="L211:M211"/>
    <mergeCell ref="N211:Q211"/>
    <mergeCell ref="F213:I213"/>
    <mergeCell ref="L213:M213"/>
    <mergeCell ref="N213:Q213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N225:Q225"/>
    <mergeCell ref="F222:I222"/>
    <mergeCell ref="L222:M222"/>
    <mergeCell ref="N222:Q222"/>
    <mergeCell ref="F223:I223"/>
    <mergeCell ref="L223:M223"/>
    <mergeCell ref="N223:Q223"/>
    <mergeCell ref="F227:I227"/>
    <mergeCell ref="F228:I228"/>
    <mergeCell ref="L228:M228"/>
    <mergeCell ref="N228:Q228"/>
    <mergeCell ref="F224:I224"/>
    <mergeCell ref="L224:M224"/>
    <mergeCell ref="N224:Q224"/>
    <mergeCell ref="F226:I226"/>
    <mergeCell ref="L226:M226"/>
    <mergeCell ref="N226:Q226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N232:Q232"/>
    <mergeCell ref="F234:I234"/>
    <mergeCell ref="L234:M234"/>
    <mergeCell ref="N234:Q234"/>
    <mergeCell ref="F235:I235"/>
    <mergeCell ref="L235:M235"/>
    <mergeCell ref="N235:Q235"/>
    <mergeCell ref="F236:I236"/>
    <mergeCell ref="N126:Q126"/>
    <mergeCell ref="N127:Q127"/>
    <mergeCell ref="N128:Q128"/>
    <mergeCell ref="N131:Q131"/>
    <mergeCell ref="N159:Q159"/>
    <mergeCell ref="N172:Q172"/>
    <mergeCell ref="N178:Q178"/>
    <mergeCell ref="N180:Q180"/>
    <mergeCell ref="N181:Q181"/>
    <mergeCell ref="H1:K1"/>
    <mergeCell ref="S2:AC2"/>
    <mergeCell ref="N192:Q192"/>
    <mergeCell ref="N195:Q195"/>
    <mergeCell ref="N198:Q198"/>
    <mergeCell ref="N200:Q200"/>
    <mergeCell ref="F196:I196"/>
    <mergeCell ref="L196:M196"/>
    <mergeCell ref="N196:Q196"/>
    <mergeCell ref="F197:I19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showGridLines="0" zoomScale="163" zoomScaleNormal="163" zoomScalePageLayoutView="0" workbookViewId="0" topLeftCell="A1">
      <pane ySplit="1" topLeftCell="A221" activePane="bottomLeft" state="frozen"/>
      <selection pane="topLeft" activeCell="A1" sqref="A1"/>
      <selection pane="bottomLeft" activeCell="L233" sqref="L233:M233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599</v>
      </c>
      <c r="G1" s="143"/>
      <c r="H1" s="176" t="s">
        <v>600</v>
      </c>
      <c r="I1" s="176"/>
      <c r="J1" s="176"/>
      <c r="K1" s="176"/>
      <c r="L1" s="143" t="s">
        <v>601</v>
      </c>
      <c r="M1" s="141"/>
      <c r="N1" s="141"/>
      <c r="O1" s="142" t="s">
        <v>98</v>
      </c>
      <c r="P1" s="141"/>
      <c r="Q1" s="141"/>
      <c r="R1" s="141"/>
      <c r="S1" s="143" t="s">
        <v>602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8" t="s">
        <v>100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4" t="str">
        <f>'Rekapitulace stavby'!$K$6</f>
        <v>Snížení energetické náročnosti budov DPmÚL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19"/>
      <c r="D7" s="15" t="s">
        <v>101</v>
      </c>
      <c r="F7" s="174" t="s">
        <v>372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5" t="str">
        <f>'Rekapitulace stavby'!$AN$8</f>
        <v>15.12.2015</v>
      </c>
      <c r="P9" s="15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59">
        <f>IF('Rekapitulace stavby'!$AN$10="","",'Rekapitulace stavby'!$AN$10)</f>
      </c>
      <c r="P11" s="15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29</v>
      </c>
      <c r="O12" s="159">
        <f>IF('Rekapitulace stavby'!$AN$11="","",'Rekapitulace stavby'!$AN$11)</f>
      </c>
      <c r="P12" s="15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59">
        <f>IF('Rekapitulace stavby'!$AN$13="","",'Rekapitulace stavby'!$AN$13)</f>
      </c>
      <c r="P14" s="15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59">
        <f>IF('Rekapitulace stavby'!$AN$14="","",'Rekapitulace stavby'!$AN$14)</f>
      </c>
      <c r="P15" s="15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159"/>
      <c r="P17" s="151"/>
      <c r="R17" s="20"/>
    </row>
    <row r="18" spans="2:18" s="6" customFormat="1" ht="18.75" customHeight="1">
      <c r="B18" s="19"/>
      <c r="E18" s="14" t="s">
        <v>32</v>
      </c>
      <c r="M18" s="16" t="s">
        <v>29</v>
      </c>
      <c r="O18" s="159"/>
      <c r="P18" s="15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59">
        <f>IF('Rekapitulace stavby'!$AN$19="","",'Rekapitulace stavby'!$AN$19)</f>
      </c>
      <c r="P20" s="15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59">
        <f>IF('Rekapitulace stavby'!$AN$20="","",'Rekapitulace stavby'!$AN$20)</f>
      </c>
      <c r="P21" s="15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20"/>
    </row>
    <row r="24" spans="2:18" s="6" customFormat="1" ht="15" customHeight="1">
      <c r="B24" s="19"/>
      <c r="D24" s="78" t="s">
        <v>103</v>
      </c>
      <c r="M24" s="175">
        <f>$N$88</f>
        <v>0</v>
      </c>
      <c r="N24" s="151"/>
      <c r="O24" s="151"/>
      <c r="P24" s="151"/>
      <c r="R24" s="20"/>
    </row>
    <row r="25" spans="2:18" s="6" customFormat="1" ht="15" customHeight="1">
      <c r="B25" s="19"/>
      <c r="D25" s="18" t="s">
        <v>104</v>
      </c>
      <c r="M25" s="175">
        <f>$N$105</f>
        <v>0</v>
      </c>
      <c r="N25" s="151"/>
      <c r="O25" s="151"/>
      <c r="P25" s="15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9" t="s">
        <v>37</v>
      </c>
      <c r="M27" s="201">
        <f>ROUND($M$24+$M$25,2)</f>
        <v>0</v>
      </c>
      <c r="N27" s="151"/>
      <c r="O27" s="151"/>
      <c r="P27" s="151"/>
      <c r="R27" s="20"/>
    </row>
    <row r="28" spans="2:18" s="6" customFormat="1" ht="7.5" customHeight="1">
      <c r="B28" s="1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20"/>
    </row>
    <row r="29" spans="2:18" s="6" customFormat="1" ht="15" customHeight="1">
      <c r="B29" s="19"/>
      <c r="D29" s="24" t="s">
        <v>38</v>
      </c>
      <c r="E29" s="24" t="s">
        <v>39</v>
      </c>
      <c r="F29" s="80">
        <v>0.21</v>
      </c>
      <c r="G29" s="81" t="s">
        <v>40</v>
      </c>
      <c r="H29" s="200">
        <f>ROUND((SUM($BE$105:$BE$106)+SUM($BE$124:$BE$233)),2)</f>
        <v>0</v>
      </c>
      <c r="I29" s="151"/>
      <c r="J29" s="151"/>
      <c r="M29" s="200">
        <f>ROUND((SUM($BE$105:$BE$106)+SUM($BE$124:$BE$233))*$F$29,2)</f>
        <v>0</v>
      </c>
      <c r="N29" s="151"/>
      <c r="O29" s="151"/>
      <c r="P29" s="151"/>
      <c r="R29" s="20"/>
    </row>
    <row r="30" spans="2:18" s="6" customFormat="1" ht="15" customHeight="1">
      <c r="B30" s="19"/>
      <c r="E30" s="24" t="s">
        <v>41</v>
      </c>
      <c r="F30" s="80">
        <v>0.15</v>
      </c>
      <c r="G30" s="81" t="s">
        <v>40</v>
      </c>
      <c r="H30" s="200">
        <f>ROUND((SUM($BF$105:$BF$106)+SUM($BF$124:$BF$233)),2)</f>
        <v>0</v>
      </c>
      <c r="I30" s="151"/>
      <c r="J30" s="151"/>
      <c r="M30" s="200">
        <f>ROUND((SUM($BF$105:$BF$106)+SUM($BF$124:$BF$233))*$F$30,2)</f>
        <v>0</v>
      </c>
      <c r="N30" s="151"/>
      <c r="O30" s="151"/>
      <c r="P30" s="151"/>
      <c r="R30" s="20"/>
    </row>
    <row r="31" spans="2:18" s="6" customFormat="1" ht="15" customHeight="1" hidden="1">
      <c r="B31" s="19"/>
      <c r="E31" s="24" t="s">
        <v>42</v>
      </c>
      <c r="F31" s="80">
        <v>0.21</v>
      </c>
      <c r="G31" s="81" t="s">
        <v>40</v>
      </c>
      <c r="H31" s="200">
        <f>ROUND((SUM($BG$105:$BG$106)+SUM($BG$124:$BG$233)),2)</f>
        <v>0</v>
      </c>
      <c r="I31" s="151"/>
      <c r="J31" s="151"/>
      <c r="M31" s="200">
        <v>0</v>
      </c>
      <c r="N31" s="151"/>
      <c r="O31" s="151"/>
      <c r="P31" s="151"/>
      <c r="R31" s="20"/>
    </row>
    <row r="32" spans="2:18" s="6" customFormat="1" ht="15" customHeight="1" hidden="1">
      <c r="B32" s="19"/>
      <c r="E32" s="24" t="s">
        <v>43</v>
      </c>
      <c r="F32" s="80">
        <v>0.15</v>
      </c>
      <c r="G32" s="81" t="s">
        <v>40</v>
      </c>
      <c r="H32" s="200">
        <f>ROUND((SUM($BH$105:$BH$106)+SUM($BH$124:$BH$233)),2)</f>
        <v>0</v>
      </c>
      <c r="I32" s="151"/>
      <c r="J32" s="151"/>
      <c r="M32" s="200">
        <v>0</v>
      </c>
      <c r="N32" s="151"/>
      <c r="O32" s="151"/>
      <c r="P32" s="151"/>
      <c r="R32" s="20"/>
    </row>
    <row r="33" spans="2:18" s="6" customFormat="1" ht="15" customHeight="1" hidden="1">
      <c r="B33" s="19"/>
      <c r="E33" s="24" t="s">
        <v>44</v>
      </c>
      <c r="F33" s="80">
        <v>0</v>
      </c>
      <c r="G33" s="81" t="s">
        <v>40</v>
      </c>
      <c r="H33" s="200">
        <f>ROUND((SUM($BI$105:$BI$106)+SUM($BI$124:$BI$233)),2)</f>
        <v>0</v>
      </c>
      <c r="I33" s="151"/>
      <c r="J33" s="151"/>
      <c r="M33" s="200">
        <v>0</v>
      </c>
      <c r="N33" s="151"/>
      <c r="O33" s="151"/>
      <c r="P33" s="15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45</v>
      </c>
      <c r="E35" s="29"/>
      <c r="F35" s="29"/>
      <c r="G35" s="82" t="s">
        <v>46</v>
      </c>
      <c r="H35" s="30" t="s">
        <v>47</v>
      </c>
      <c r="I35" s="29"/>
      <c r="J35" s="29"/>
      <c r="K35" s="29"/>
      <c r="L35" s="167">
        <f>ROUND(SUM($M$27:$M$33),2)</f>
        <v>0</v>
      </c>
      <c r="M35" s="161"/>
      <c r="N35" s="161"/>
      <c r="O35" s="161"/>
      <c r="P35" s="165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68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4" t="str">
        <f>$F$6</f>
        <v>Snížení energetické náročnosti budov DPmÚL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0"/>
    </row>
    <row r="79" spans="2:18" s="6" customFormat="1" ht="37.5" customHeight="1">
      <c r="B79" s="19"/>
      <c r="C79" s="48" t="s">
        <v>101</v>
      </c>
      <c r="F79" s="169" t="str">
        <f>$F$7</f>
        <v>inveko6b - SO2 Dispečink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Předlice</v>
      </c>
      <c r="K81" s="16" t="s">
        <v>22</v>
      </c>
      <c r="M81" s="195" t="str">
        <f>IF($O$9="","",$O$9)</f>
        <v>15.12.2015</v>
      </c>
      <c r="N81" s="151"/>
      <c r="O81" s="151"/>
      <c r="P81" s="15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31</v>
      </c>
      <c r="M83" s="159" t="str">
        <f>$E$18</f>
        <v>INVEKO 4U s.r.o.Litoměřice</v>
      </c>
      <c r="N83" s="151"/>
      <c r="O83" s="151"/>
      <c r="P83" s="151"/>
      <c r="Q83" s="151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34</v>
      </c>
      <c r="M84" s="159" t="str">
        <f>$E$21</f>
        <v> </v>
      </c>
      <c r="N84" s="151"/>
      <c r="O84" s="151"/>
      <c r="P84" s="151"/>
      <c r="Q84" s="15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9" t="s">
        <v>106</v>
      </c>
      <c r="D86" s="146"/>
      <c r="E86" s="146"/>
      <c r="F86" s="146"/>
      <c r="G86" s="146"/>
      <c r="H86" s="27"/>
      <c r="I86" s="27"/>
      <c r="J86" s="27"/>
      <c r="K86" s="27"/>
      <c r="L86" s="27"/>
      <c r="M86" s="27"/>
      <c r="N86" s="199" t="s">
        <v>107</v>
      </c>
      <c r="O86" s="151"/>
      <c r="P86" s="151"/>
      <c r="Q86" s="15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108</v>
      </c>
      <c r="N88" s="149">
        <f>ROUND($N$124,2)</f>
        <v>0</v>
      </c>
      <c r="O88" s="151"/>
      <c r="P88" s="151"/>
      <c r="Q88" s="151"/>
      <c r="R88" s="20"/>
      <c r="AU88" s="6" t="s">
        <v>109</v>
      </c>
    </row>
    <row r="89" spans="2:18" s="64" customFormat="1" ht="25.5" customHeight="1">
      <c r="B89" s="83"/>
      <c r="D89" s="84" t="s">
        <v>110</v>
      </c>
      <c r="N89" s="198">
        <f>ROUND($N$125,2)</f>
        <v>0</v>
      </c>
      <c r="O89" s="197"/>
      <c r="P89" s="197"/>
      <c r="Q89" s="197"/>
      <c r="R89" s="85"/>
    </row>
    <row r="90" spans="2:18" s="78" customFormat="1" ht="21" customHeight="1">
      <c r="B90" s="86"/>
      <c r="D90" s="87" t="s">
        <v>111</v>
      </c>
      <c r="N90" s="196">
        <f>ROUND($N$126,2)</f>
        <v>0</v>
      </c>
      <c r="O90" s="197"/>
      <c r="P90" s="197"/>
      <c r="Q90" s="197"/>
      <c r="R90" s="88"/>
    </row>
    <row r="91" spans="2:18" s="78" customFormat="1" ht="21" customHeight="1">
      <c r="B91" s="86"/>
      <c r="D91" s="87" t="s">
        <v>112</v>
      </c>
      <c r="N91" s="196">
        <f>ROUND($N$131,2)</f>
        <v>0</v>
      </c>
      <c r="O91" s="197"/>
      <c r="P91" s="197"/>
      <c r="Q91" s="197"/>
      <c r="R91" s="88"/>
    </row>
    <row r="92" spans="2:18" s="78" customFormat="1" ht="21" customHeight="1">
      <c r="B92" s="86"/>
      <c r="D92" s="87" t="s">
        <v>113</v>
      </c>
      <c r="N92" s="196">
        <f>ROUND($N$164,2)</f>
        <v>0</v>
      </c>
      <c r="O92" s="197"/>
      <c r="P92" s="197"/>
      <c r="Q92" s="197"/>
      <c r="R92" s="88"/>
    </row>
    <row r="93" spans="2:18" s="78" customFormat="1" ht="21" customHeight="1">
      <c r="B93" s="86"/>
      <c r="D93" s="87" t="s">
        <v>114</v>
      </c>
      <c r="N93" s="196">
        <f>ROUND($N$176,2)</f>
        <v>0</v>
      </c>
      <c r="O93" s="197"/>
      <c r="P93" s="197"/>
      <c r="Q93" s="197"/>
      <c r="R93" s="88"/>
    </row>
    <row r="94" spans="2:18" s="78" customFormat="1" ht="21" customHeight="1">
      <c r="B94" s="86"/>
      <c r="D94" s="87" t="s">
        <v>115</v>
      </c>
      <c r="N94" s="196">
        <f>ROUND($N$182,2)</f>
        <v>0</v>
      </c>
      <c r="O94" s="197"/>
      <c r="P94" s="197"/>
      <c r="Q94" s="197"/>
      <c r="R94" s="88"/>
    </row>
    <row r="95" spans="2:18" s="64" customFormat="1" ht="25.5" customHeight="1">
      <c r="B95" s="83"/>
      <c r="D95" s="84" t="s">
        <v>116</v>
      </c>
      <c r="N95" s="198">
        <f>ROUND($N$184,2)</f>
        <v>0</v>
      </c>
      <c r="O95" s="197"/>
      <c r="P95" s="197"/>
      <c r="Q95" s="197"/>
      <c r="R95" s="85"/>
    </row>
    <row r="96" spans="2:18" s="78" customFormat="1" ht="21" customHeight="1">
      <c r="B96" s="86"/>
      <c r="D96" s="87" t="s">
        <v>117</v>
      </c>
      <c r="N96" s="196">
        <f>ROUND($N$185,2)</f>
        <v>0</v>
      </c>
      <c r="O96" s="197"/>
      <c r="P96" s="197"/>
      <c r="Q96" s="197"/>
      <c r="R96" s="88"/>
    </row>
    <row r="97" spans="2:18" s="78" customFormat="1" ht="21" customHeight="1">
      <c r="B97" s="86"/>
      <c r="D97" s="87" t="s">
        <v>118</v>
      </c>
      <c r="N97" s="196">
        <f>ROUND($N$190,2)</f>
        <v>0</v>
      </c>
      <c r="O97" s="197"/>
      <c r="P97" s="197"/>
      <c r="Q97" s="197"/>
      <c r="R97" s="88"/>
    </row>
    <row r="98" spans="2:18" s="78" customFormat="1" ht="21" customHeight="1">
      <c r="B98" s="86"/>
      <c r="D98" s="87" t="s">
        <v>119</v>
      </c>
      <c r="N98" s="196">
        <f>ROUND($N$196,2)</f>
        <v>0</v>
      </c>
      <c r="O98" s="197"/>
      <c r="P98" s="197"/>
      <c r="Q98" s="197"/>
      <c r="R98" s="88"/>
    </row>
    <row r="99" spans="2:18" s="78" customFormat="1" ht="21" customHeight="1">
      <c r="B99" s="86"/>
      <c r="D99" s="87" t="s">
        <v>120</v>
      </c>
      <c r="N99" s="196">
        <f>ROUND($N$199,2)</f>
        <v>0</v>
      </c>
      <c r="O99" s="197"/>
      <c r="P99" s="197"/>
      <c r="Q99" s="197"/>
      <c r="R99" s="88"/>
    </row>
    <row r="100" spans="2:18" s="78" customFormat="1" ht="21" customHeight="1">
      <c r="B100" s="86"/>
      <c r="D100" s="87" t="s">
        <v>121</v>
      </c>
      <c r="N100" s="196">
        <f>ROUND($N$202,2)</f>
        <v>0</v>
      </c>
      <c r="O100" s="197"/>
      <c r="P100" s="197"/>
      <c r="Q100" s="197"/>
      <c r="R100" s="88"/>
    </row>
    <row r="101" spans="2:18" s="78" customFormat="1" ht="21" customHeight="1">
      <c r="B101" s="86"/>
      <c r="D101" s="87" t="s">
        <v>122</v>
      </c>
      <c r="N101" s="196">
        <f>ROUND($N$204,2)</f>
        <v>0</v>
      </c>
      <c r="O101" s="197"/>
      <c r="P101" s="197"/>
      <c r="Q101" s="197"/>
      <c r="R101" s="88"/>
    </row>
    <row r="102" spans="2:18" s="78" customFormat="1" ht="21" customHeight="1">
      <c r="B102" s="86"/>
      <c r="D102" s="87" t="s">
        <v>124</v>
      </c>
      <c r="N102" s="196">
        <f>ROUND($N$213,2)</f>
        <v>0</v>
      </c>
      <c r="O102" s="197"/>
      <c r="P102" s="197"/>
      <c r="Q102" s="197"/>
      <c r="R102" s="88"/>
    </row>
    <row r="103" spans="2:18" s="78" customFormat="1" ht="21" customHeight="1">
      <c r="B103" s="86"/>
      <c r="D103" s="87" t="s">
        <v>125</v>
      </c>
      <c r="N103" s="196">
        <f>ROUND($N$225,2)</f>
        <v>0</v>
      </c>
      <c r="O103" s="197"/>
      <c r="P103" s="197"/>
      <c r="Q103" s="197"/>
      <c r="R103" s="88"/>
    </row>
    <row r="104" spans="2:18" s="6" customFormat="1" ht="22.5" customHeight="1">
      <c r="B104" s="19"/>
      <c r="R104" s="20"/>
    </row>
    <row r="105" spans="2:21" s="6" customFormat="1" ht="30" customHeight="1">
      <c r="B105" s="19"/>
      <c r="C105" s="59" t="s">
        <v>127</v>
      </c>
      <c r="N105" s="149">
        <v>0</v>
      </c>
      <c r="O105" s="151"/>
      <c r="P105" s="151"/>
      <c r="Q105" s="151"/>
      <c r="R105" s="20"/>
      <c r="T105" s="89"/>
      <c r="U105" s="90" t="s">
        <v>38</v>
      </c>
    </row>
    <row r="106" spans="2:18" s="6" customFormat="1" ht="18.75" customHeight="1">
      <c r="B106" s="19"/>
      <c r="R106" s="20"/>
    </row>
    <row r="107" spans="2:18" s="6" customFormat="1" ht="30" customHeight="1">
      <c r="B107" s="19"/>
      <c r="C107" s="77" t="s">
        <v>97</v>
      </c>
      <c r="D107" s="27"/>
      <c r="E107" s="27"/>
      <c r="F107" s="27"/>
      <c r="G107" s="27"/>
      <c r="H107" s="27"/>
      <c r="I107" s="27"/>
      <c r="J107" s="27"/>
      <c r="K107" s="27"/>
      <c r="L107" s="145">
        <f>ROUND(SUM($N$88+$N$105),2)</f>
        <v>0</v>
      </c>
      <c r="M107" s="146"/>
      <c r="N107" s="146"/>
      <c r="O107" s="146"/>
      <c r="P107" s="146"/>
      <c r="Q107" s="146"/>
      <c r="R107" s="20"/>
    </row>
    <row r="108" spans="2:18" s="6" customFormat="1" ht="7.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</row>
    <row r="112" spans="2:18" s="6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3" spans="2:18" s="6" customFormat="1" ht="37.5" customHeight="1">
      <c r="B113" s="19"/>
      <c r="C113" s="168" t="s">
        <v>128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20"/>
    </row>
    <row r="114" spans="2:18" s="6" customFormat="1" ht="7.5" customHeight="1">
      <c r="B114" s="19"/>
      <c r="R114" s="20"/>
    </row>
    <row r="115" spans="2:18" s="6" customFormat="1" ht="30.75" customHeight="1">
      <c r="B115" s="19"/>
      <c r="C115" s="16" t="s">
        <v>14</v>
      </c>
      <c r="F115" s="194" t="str">
        <f>$F$6</f>
        <v>Snížení energetické náročnosti budov DPmÚL</v>
      </c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R115" s="20"/>
    </row>
    <row r="116" spans="2:18" s="6" customFormat="1" ht="37.5" customHeight="1">
      <c r="B116" s="19"/>
      <c r="C116" s="48" t="s">
        <v>101</v>
      </c>
      <c r="F116" s="169" t="str">
        <f>$F$7</f>
        <v>inveko6b - SO2 Dispečink</v>
      </c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R116" s="20"/>
    </row>
    <row r="117" spans="2:18" s="6" customFormat="1" ht="7.5" customHeight="1">
      <c r="B117" s="19"/>
      <c r="R117" s="20"/>
    </row>
    <row r="118" spans="2:18" s="6" customFormat="1" ht="18.75" customHeight="1">
      <c r="B118" s="19"/>
      <c r="C118" s="16" t="s">
        <v>20</v>
      </c>
      <c r="F118" s="14" t="str">
        <f>$F$9</f>
        <v>Předlice</v>
      </c>
      <c r="K118" s="16" t="s">
        <v>22</v>
      </c>
      <c r="M118" s="195" t="str">
        <f>IF($O$9="","",$O$9)</f>
        <v>15.12.2015</v>
      </c>
      <c r="N118" s="151"/>
      <c r="O118" s="151"/>
      <c r="P118" s="151"/>
      <c r="R118" s="20"/>
    </row>
    <row r="119" spans="2:18" s="6" customFormat="1" ht="7.5" customHeight="1">
      <c r="B119" s="19"/>
      <c r="R119" s="20"/>
    </row>
    <row r="120" spans="2:18" s="6" customFormat="1" ht="15.75" customHeight="1">
      <c r="B120" s="19"/>
      <c r="C120" s="16" t="s">
        <v>26</v>
      </c>
      <c r="F120" s="14" t="str">
        <f>$E$12</f>
        <v> </v>
      </c>
      <c r="K120" s="16" t="s">
        <v>31</v>
      </c>
      <c r="M120" s="159" t="str">
        <f>$E$18</f>
        <v>INVEKO 4U s.r.o.Litoměřice</v>
      </c>
      <c r="N120" s="151"/>
      <c r="O120" s="151"/>
      <c r="P120" s="151"/>
      <c r="Q120" s="151"/>
      <c r="R120" s="20"/>
    </row>
    <row r="121" spans="2:18" s="6" customFormat="1" ht="15" customHeight="1">
      <c r="B121" s="19"/>
      <c r="C121" s="16" t="s">
        <v>30</v>
      </c>
      <c r="F121" s="14" t="str">
        <f>IF($E$15="","",$E$15)</f>
        <v> </v>
      </c>
      <c r="K121" s="16" t="s">
        <v>34</v>
      </c>
      <c r="M121" s="159" t="str">
        <f>$E$21</f>
        <v> </v>
      </c>
      <c r="N121" s="151"/>
      <c r="O121" s="151"/>
      <c r="P121" s="151"/>
      <c r="Q121" s="151"/>
      <c r="R121" s="20"/>
    </row>
    <row r="122" spans="2:18" s="6" customFormat="1" ht="11.25" customHeight="1">
      <c r="B122" s="19"/>
      <c r="R122" s="20"/>
    </row>
    <row r="123" spans="2:27" s="91" customFormat="1" ht="30" customHeight="1">
      <c r="B123" s="92"/>
      <c r="C123" s="93" t="s">
        <v>129</v>
      </c>
      <c r="D123" s="94" t="s">
        <v>130</v>
      </c>
      <c r="E123" s="94" t="s">
        <v>56</v>
      </c>
      <c r="F123" s="191" t="s">
        <v>131</v>
      </c>
      <c r="G123" s="192"/>
      <c r="H123" s="192"/>
      <c r="I123" s="192"/>
      <c r="J123" s="94" t="s">
        <v>132</v>
      </c>
      <c r="K123" s="94" t="s">
        <v>133</v>
      </c>
      <c r="L123" s="191" t="s">
        <v>134</v>
      </c>
      <c r="M123" s="192"/>
      <c r="N123" s="191" t="s">
        <v>135</v>
      </c>
      <c r="O123" s="192"/>
      <c r="P123" s="192"/>
      <c r="Q123" s="193"/>
      <c r="R123" s="95"/>
      <c r="T123" s="54" t="s">
        <v>136</v>
      </c>
      <c r="U123" s="55" t="s">
        <v>38</v>
      </c>
      <c r="V123" s="55" t="s">
        <v>137</v>
      </c>
      <c r="W123" s="55" t="s">
        <v>138</v>
      </c>
      <c r="X123" s="55" t="s">
        <v>139</v>
      </c>
      <c r="Y123" s="55" t="s">
        <v>140</v>
      </c>
      <c r="Z123" s="55" t="s">
        <v>141</v>
      </c>
      <c r="AA123" s="56" t="s">
        <v>142</v>
      </c>
    </row>
    <row r="124" spans="2:63" s="6" customFormat="1" ht="30" customHeight="1">
      <c r="B124" s="19"/>
      <c r="C124" s="59" t="s">
        <v>103</v>
      </c>
      <c r="N124" s="184">
        <f>$BK$124</f>
        <v>0</v>
      </c>
      <c r="O124" s="151"/>
      <c r="P124" s="151"/>
      <c r="Q124" s="151"/>
      <c r="R124" s="20"/>
      <c r="T124" s="58"/>
      <c r="U124" s="32"/>
      <c r="V124" s="32"/>
      <c r="W124" s="96">
        <f>$W$125+$W$184</f>
        <v>1896.5967159999998</v>
      </c>
      <c r="X124" s="32"/>
      <c r="Y124" s="96">
        <f>$Y$125+$Y$184</f>
        <v>21.356532729999998</v>
      </c>
      <c r="Z124" s="32"/>
      <c r="AA124" s="97">
        <f>$AA$125+$AA$184</f>
        <v>11.1660592</v>
      </c>
      <c r="AT124" s="6" t="s">
        <v>73</v>
      </c>
      <c r="AU124" s="6" t="s">
        <v>109</v>
      </c>
      <c r="BK124" s="98">
        <f>$BK$125+$BK$184</f>
        <v>0</v>
      </c>
    </row>
    <row r="125" spans="2:63" s="99" customFormat="1" ht="37.5" customHeight="1">
      <c r="B125" s="100"/>
      <c r="D125" s="101" t="s">
        <v>110</v>
      </c>
      <c r="N125" s="185">
        <f>$BK$125</f>
        <v>0</v>
      </c>
      <c r="O125" s="178"/>
      <c r="P125" s="178"/>
      <c r="Q125" s="178"/>
      <c r="R125" s="103"/>
      <c r="T125" s="104"/>
      <c r="W125" s="105">
        <f>$W$126+$W$131+$W$164+$W$176+$W$182</f>
        <v>1132.0366609999999</v>
      </c>
      <c r="Y125" s="105">
        <f>$Y$126+$Y$131+$Y$164+$Y$176+$Y$182</f>
        <v>11.107537579999999</v>
      </c>
      <c r="AA125" s="106">
        <f>$AA$126+$AA$131+$AA$164+$AA$176+$AA$182</f>
        <v>10.703699</v>
      </c>
      <c r="AR125" s="102" t="s">
        <v>19</v>
      </c>
      <c r="AT125" s="102" t="s">
        <v>73</v>
      </c>
      <c r="AU125" s="102" t="s">
        <v>74</v>
      </c>
      <c r="AY125" s="102" t="s">
        <v>143</v>
      </c>
      <c r="BK125" s="107">
        <f>$BK$126+$BK$131+$BK$164+$BK$176+$BK$182</f>
        <v>0</v>
      </c>
    </row>
    <row r="126" spans="2:63" s="99" customFormat="1" ht="21" customHeight="1">
      <c r="B126" s="100"/>
      <c r="D126" s="108" t="s">
        <v>111</v>
      </c>
      <c r="N126" s="177">
        <f>$BK$126</f>
        <v>0</v>
      </c>
      <c r="O126" s="178"/>
      <c r="P126" s="178"/>
      <c r="Q126" s="178"/>
      <c r="R126" s="103"/>
      <c r="T126" s="104"/>
      <c r="W126" s="105">
        <f>SUM($W$127:$W$130)</f>
        <v>14.001019999999999</v>
      </c>
      <c r="Y126" s="105">
        <f>SUM($Y$127:$Y$130)</f>
        <v>3.5570281999999995</v>
      </c>
      <c r="AA126" s="106">
        <f>SUM($AA$127:$AA$130)</f>
        <v>0</v>
      </c>
      <c r="AR126" s="102" t="s">
        <v>19</v>
      </c>
      <c r="AT126" s="102" t="s">
        <v>73</v>
      </c>
      <c r="AU126" s="102" t="s">
        <v>19</v>
      </c>
      <c r="AY126" s="102" t="s">
        <v>143</v>
      </c>
      <c r="BK126" s="107">
        <f>SUM($BK$127:$BK$130)</f>
        <v>0</v>
      </c>
    </row>
    <row r="127" spans="2:64" s="6" customFormat="1" ht="39" customHeight="1">
      <c r="B127" s="19"/>
      <c r="C127" s="109" t="s">
        <v>347</v>
      </c>
      <c r="D127" s="109" t="s">
        <v>145</v>
      </c>
      <c r="E127" s="110" t="s">
        <v>146</v>
      </c>
      <c r="F127" s="179" t="s">
        <v>373</v>
      </c>
      <c r="G127" s="180"/>
      <c r="H127" s="180"/>
      <c r="I127" s="180"/>
      <c r="J127" s="111" t="s">
        <v>148</v>
      </c>
      <c r="K127" s="112">
        <v>5.06</v>
      </c>
      <c r="L127" s="181">
        <v>0</v>
      </c>
      <c r="M127" s="180"/>
      <c r="N127" s="181">
        <f>ROUND($L$127*$K$127,2)</f>
        <v>0</v>
      </c>
      <c r="O127" s="180"/>
      <c r="P127" s="180"/>
      <c r="Q127" s="180"/>
      <c r="R127" s="20"/>
      <c r="T127" s="113"/>
      <c r="U127" s="25" t="s">
        <v>39</v>
      </c>
      <c r="V127" s="114">
        <v>2.767</v>
      </c>
      <c r="W127" s="114">
        <f>$V$127*$K$127</f>
        <v>14.001019999999999</v>
      </c>
      <c r="X127" s="114">
        <v>0.70297</v>
      </c>
      <c r="Y127" s="114">
        <f>$X$127*$K$127</f>
        <v>3.5570281999999995</v>
      </c>
      <c r="Z127" s="114">
        <v>0</v>
      </c>
      <c r="AA127" s="115">
        <f>$Z$127*$K$127</f>
        <v>0</v>
      </c>
      <c r="AR127" s="6" t="s">
        <v>149</v>
      </c>
      <c r="AT127" s="6" t="s">
        <v>145</v>
      </c>
      <c r="AU127" s="6" t="s">
        <v>99</v>
      </c>
      <c r="AY127" s="6" t="s">
        <v>143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19</v>
      </c>
      <c r="BK127" s="116">
        <f>ROUND($L$127*$K$127,2)</f>
        <v>0</v>
      </c>
      <c r="BL127" s="6" t="s">
        <v>149</v>
      </c>
    </row>
    <row r="128" spans="2:51" s="6" customFormat="1" ht="15.75" customHeight="1">
      <c r="B128" s="117"/>
      <c r="E128" s="118"/>
      <c r="F128" s="182" t="s">
        <v>374</v>
      </c>
      <c r="G128" s="183"/>
      <c r="H128" s="183"/>
      <c r="I128" s="183"/>
      <c r="K128" s="119">
        <v>4.091</v>
      </c>
      <c r="R128" s="120"/>
      <c r="T128" s="121"/>
      <c r="AA128" s="122"/>
      <c r="AT128" s="118" t="s">
        <v>151</v>
      </c>
      <c r="AU128" s="118" t="s">
        <v>99</v>
      </c>
      <c r="AV128" s="118" t="s">
        <v>99</v>
      </c>
      <c r="AW128" s="118" t="s">
        <v>109</v>
      </c>
      <c r="AX128" s="118" t="s">
        <v>74</v>
      </c>
      <c r="AY128" s="118" t="s">
        <v>143</v>
      </c>
    </row>
    <row r="129" spans="2:51" s="6" customFormat="1" ht="15.75" customHeight="1">
      <c r="B129" s="117"/>
      <c r="E129" s="118"/>
      <c r="F129" s="182" t="s">
        <v>375</v>
      </c>
      <c r="G129" s="183"/>
      <c r="H129" s="183"/>
      <c r="I129" s="183"/>
      <c r="K129" s="119">
        <v>0.969</v>
      </c>
      <c r="R129" s="120"/>
      <c r="T129" s="121"/>
      <c r="AA129" s="122"/>
      <c r="AT129" s="118" t="s">
        <v>151</v>
      </c>
      <c r="AU129" s="118" t="s">
        <v>99</v>
      </c>
      <c r="AV129" s="118" t="s">
        <v>99</v>
      </c>
      <c r="AW129" s="118" t="s">
        <v>109</v>
      </c>
      <c r="AX129" s="118" t="s">
        <v>74</v>
      </c>
      <c r="AY129" s="118" t="s">
        <v>143</v>
      </c>
    </row>
    <row r="130" spans="2:51" s="6" customFormat="1" ht="15.75" customHeight="1">
      <c r="B130" s="127"/>
      <c r="E130" s="128"/>
      <c r="F130" s="189" t="s">
        <v>182</v>
      </c>
      <c r="G130" s="190"/>
      <c r="H130" s="190"/>
      <c r="I130" s="190"/>
      <c r="K130" s="129">
        <v>5.06</v>
      </c>
      <c r="R130" s="130"/>
      <c r="T130" s="131"/>
      <c r="AA130" s="132"/>
      <c r="AT130" s="128" t="s">
        <v>151</v>
      </c>
      <c r="AU130" s="128" t="s">
        <v>99</v>
      </c>
      <c r="AV130" s="128" t="s">
        <v>149</v>
      </c>
      <c r="AW130" s="128" t="s">
        <v>109</v>
      </c>
      <c r="AX130" s="128" t="s">
        <v>19</v>
      </c>
      <c r="AY130" s="128" t="s">
        <v>143</v>
      </c>
    </row>
    <row r="131" spans="2:63" s="99" customFormat="1" ht="30.75" customHeight="1">
      <c r="B131" s="100"/>
      <c r="D131" s="108" t="s">
        <v>112</v>
      </c>
      <c r="N131" s="177">
        <f>$BK$131</f>
        <v>0</v>
      </c>
      <c r="O131" s="178"/>
      <c r="P131" s="178"/>
      <c r="Q131" s="178"/>
      <c r="R131" s="103"/>
      <c r="T131" s="104"/>
      <c r="W131" s="105">
        <f>SUM($W$132:$W$163)</f>
        <v>877.045607</v>
      </c>
      <c r="Y131" s="105">
        <f>SUM($Y$132:$Y$163)</f>
        <v>7.550509379999999</v>
      </c>
      <c r="AA131" s="106">
        <f>SUM($AA$132:$AA$163)</f>
        <v>0</v>
      </c>
      <c r="AR131" s="102" t="s">
        <v>19</v>
      </c>
      <c r="AT131" s="102" t="s">
        <v>73</v>
      </c>
      <c r="AU131" s="102" t="s">
        <v>19</v>
      </c>
      <c r="AY131" s="102" t="s">
        <v>143</v>
      </c>
      <c r="BK131" s="107">
        <f>SUM($BK$132:$BK$163)</f>
        <v>0</v>
      </c>
    </row>
    <row r="132" spans="2:64" s="6" customFormat="1" ht="27" customHeight="1">
      <c r="B132" s="19"/>
      <c r="C132" s="109" t="s">
        <v>238</v>
      </c>
      <c r="D132" s="109" t="s">
        <v>145</v>
      </c>
      <c r="E132" s="110" t="s">
        <v>153</v>
      </c>
      <c r="F132" s="179" t="s">
        <v>154</v>
      </c>
      <c r="G132" s="180"/>
      <c r="H132" s="180"/>
      <c r="I132" s="180"/>
      <c r="J132" s="111" t="s">
        <v>155</v>
      </c>
      <c r="K132" s="112">
        <v>291.535</v>
      </c>
      <c r="L132" s="181">
        <v>0</v>
      </c>
      <c r="M132" s="180"/>
      <c r="N132" s="181">
        <f>ROUND($L$132*$K$132,2)</f>
        <v>0</v>
      </c>
      <c r="O132" s="180"/>
      <c r="P132" s="180"/>
      <c r="Q132" s="180"/>
      <c r="R132" s="20"/>
      <c r="T132" s="113"/>
      <c r="U132" s="25" t="s">
        <v>39</v>
      </c>
      <c r="V132" s="114">
        <v>0.37</v>
      </c>
      <c r="W132" s="114">
        <f>$V$132*$K$132</f>
        <v>107.86795000000001</v>
      </c>
      <c r="X132" s="114">
        <v>0.0015</v>
      </c>
      <c r="Y132" s="114">
        <f>$X$132*$K$132</f>
        <v>0.43730250000000004</v>
      </c>
      <c r="Z132" s="114">
        <v>0</v>
      </c>
      <c r="AA132" s="115">
        <f>$Z$132*$K$132</f>
        <v>0</v>
      </c>
      <c r="AR132" s="6" t="s">
        <v>149</v>
      </c>
      <c r="AT132" s="6" t="s">
        <v>145</v>
      </c>
      <c r="AU132" s="6" t="s">
        <v>99</v>
      </c>
      <c r="AY132" s="6" t="s">
        <v>143</v>
      </c>
      <c r="BE132" s="116">
        <f>IF($U$132="základní",$N$132,0)</f>
        <v>0</v>
      </c>
      <c r="BF132" s="116">
        <f>IF($U$132="snížená",$N$132,0)</f>
        <v>0</v>
      </c>
      <c r="BG132" s="116">
        <f>IF($U$132="zákl. přenesená",$N$132,0)</f>
        <v>0</v>
      </c>
      <c r="BH132" s="116">
        <f>IF($U$132="sníž. přenesená",$N$132,0)</f>
        <v>0</v>
      </c>
      <c r="BI132" s="116">
        <f>IF($U$132="nulová",$N$132,0)</f>
        <v>0</v>
      </c>
      <c r="BJ132" s="6" t="s">
        <v>19</v>
      </c>
      <c r="BK132" s="116">
        <f>ROUND($L$132*$K$132,2)</f>
        <v>0</v>
      </c>
      <c r="BL132" s="6" t="s">
        <v>149</v>
      </c>
    </row>
    <row r="133" spans="2:64" s="6" customFormat="1" ht="27" customHeight="1">
      <c r="B133" s="19"/>
      <c r="C133" s="109" t="s">
        <v>166</v>
      </c>
      <c r="D133" s="109" t="s">
        <v>145</v>
      </c>
      <c r="E133" s="110" t="s">
        <v>156</v>
      </c>
      <c r="F133" s="179" t="s">
        <v>157</v>
      </c>
      <c r="G133" s="180"/>
      <c r="H133" s="180"/>
      <c r="I133" s="180"/>
      <c r="J133" s="111" t="s">
        <v>158</v>
      </c>
      <c r="K133" s="112">
        <v>407.348</v>
      </c>
      <c r="L133" s="181">
        <v>0</v>
      </c>
      <c r="M133" s="180"/>
      <c r="N133" s="181">
        <f>ROUND($L$133*$K$133,2)</f>
        <v>0</v>
      </c>
      <c r="O133" s="180"/>
      <c r="P133" s="180"/>
      <c r="Q133" s="180"/>
      <c r="R133" s="20"/>
      <c r="T133" s="113"/>
      <c r="U133" s="25" t="s">
        <v>39</v>
      </c>
      <c r="V133" s="114">
        <v>0.074</v>
      </c>
      <c r="W133" s="114">
        <f>$V$133*$K$133</f>
        <v>30.143752</v>
      </c>
      <c r="X133" s="114">
        <v>0.00047</v>
      </c>
      <c r="Y133" s="114">
        <f>$X$133*$K$133</f>
        <v>0.19145356</v>
      </c>
      <c r="Z133" s="114">
        <v>0</v>
      </c>
      <c r="AA133" s="115">
        <f>$Z$133*$K$133</f>
        <v>0</v>
      </c>
      <c r="AR133" s="6" t="s">
        <v>149</v>
      </c>
      <c r="AT133" s="6" t="s">
        <v>145</v>
      </c>
      <c r="AU133" s="6" t="s">
        <v>99</v>
      </c>
      <c r="AY133" s="6" t="s">
        <v>143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19</v>
      </c>
      <c r="BK133" s="116">
        <f>ROUND($L$133*$K$133,2)</f>
        <v>0</v>
      </c>
      <c r="BL133" s="6" t="s">
        <v>149</v>
      </c>
    </row>
    <row r="134" spans="2:51" s="6" customFormat="1" ht="15.75" customHeight="1">
      <c r="B134" s="117"/>
      <c r="E134" s="118"/>
      <c r="F134" s="182" t="s">
        <v>376</v>
      </c>
      <c r="G134" s="183"/>
      <c r="H134" s="183"/>
      <c r="I134" s="183"/>
      <c r="K134" s="119">
        <v>407.348</v>
      </c>
      <c r="R134" s="120"/>
      <c r="T134" s="121"/>
      <c r="AA134" s="122"/>
      <c r="AT134" s="118" t="s">
        <v>151</v>
      </c>
      <c r="AU134" s="118" t="s">
        <v>99</v>
      </c>
      <c r="AV134" s="118" t="s">
        <v>99</v>
      </c>
      <c r="AW134" s="118" t="s">
        <v>109</v>
      </c>
      <c r="AX134" s="118" t="s">
        <v>19</v>
      </c>
      <c r="AY134" s="118" t="s">
        <v>143</v>
      </c>
    </row>
    <row r="135" spans="2:64" s="6" customFormat="1" ht="27" customHeight="1">
      <c r="B135" s="19"/>
      <c r="C135" s="109" t="s">
        <v>165</v>
      </c>
      <c r="D135" s="109" t="s">
        <v>145</v>
      </c>
      <c r="E135" s="110" t="s">
        <v>161</v>
      </c>
      <c r="F135" s="179" t="s">
        <v>162</v>
      </c>
      <c r="G135" s="180"/>
      <c r="H135" s="180"/>
      <c r="I135" s="180"/>
      <c r="J135" s="111" t="s">
        <v>155</v>
      </c>
      <c r="K135" s="112">
        <v>106.715</v>
      </c>
      <c r="L135" s="181">
        <v>0</v>
      </c>
      <c r="M135" s="180"/>
      <c r="N135" s="181">
        <f>ROUND($L$135*$K$135,2)</f>
        <v>0</v>
      </c>
      <c r="O135" s="180"/>
      <c r="P135" s="180"/>
      <c r="Q135" s="180"/>
      <c r="R135" s="20"/>
      <c r="T135" s="113"/>
      <c r="U135" s="25" t="s">
        <v>39</v>
      </c>
      <c r="V135" s="114">
        <v>0.31</v>
      </c>
      <c r="W135" s="114">
        <f>$V$135*$K$135</f>
        <v>33.08165</v>
      </c>
      <c r="X135" s="114">
        <v>2E-05</v>
      </c>
      <c r="Y135" s="114">
        <f>$X$135*$K$135</f>
        <v>0.0021343000000000004</v>
      </c>
      <c r="Z135" s="114">
        <v>0</v>
      </c>
      <c r="AA135" s="115">
        <f>$Z$135*$K$135</f>
        <v>0</v>
      </c>
      <c r="AR135" s="6" t="s">
        <v>149</v>
      </c>
      <c r="AT135" s="6" t="s">
        <v>145</v>
      </c>
      <c r="AU135" s="6" t="s">
        <v>99</v>
      </c>
      <c r="AY135" s="6" t="s">
        <v>143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19</v>
      </c>
      <c r="BK135" s="116">
        <f>ROUND($L$135*$K$135,2)</f>
        <v>0</v>
      </c>
      <c r="BL135" s="6" t="s">
        <v>149</v>
      </c>
    </row>
    <row r="136" spans="2:64" s="6" customFormat="1" ht="27" customHeight="1">
      <c r="B136" s="19"/>
      <c r="C136" s="123" t="s">
        <v>177</v>
      </c>
      <c r="D136" s="123" t="s">
        <v>163</v>
      </c>
      <c r="E136" s="124" t="s">
        <v>164</v>
      </c>
      <c r="F136" s="186" t="s">
        <v>603</v>
      </c>
      <c r="G136" s="187"/>
      <c r="H136" s="187"/>
      <c r="I136" s="187"/>
      <c r="J136" s="125" t="s">
        <v>155</v>
      </c>
      <c r="K136" s="126">
        <v>112.051</v>
      </c>
      <c r="L136" s="188">
        <v>0</v>
      </c>
      <c r="M136" s="187"/>
      <c r="N136" s="188">
        <f>ROUND($L$136*$K$136,2)</f>
        <v>0</v>
      </c>
      <c r="O136" s="180"/>
      <c r="P136" s="180"/>
      <c r="Q136" s="180"/>
      <c r="R136" s="20"/>
      <c r="T136" s="113"/>
      <c r="U136" s="25" t="s">
        <v>39</v>
      </c>
      <c r="V136" s="114">
        <v>0</v>
      </c>
      <c r="W136" s="114">
        <f>$V$136*$K$136</f>
        <v>0</v>
      </c>
      <c r="X136" s="114">
        <v>0.0001</v>
      </c>
      <c r="Y136" s="114">
        <f>$X$136*$K$136</f>
        <v>0.0112051</v>
      </c>
      <c r="Z136" s="114">
        <v>0</v>
      </c>
      <c r="AA136" s="115">
        <f>$Z$136*$K$136</f>
        <v>0</v>
      </c>
      <c r="AR136" s="6" t="s">
        <v>165</v>
      </c>
      <c r="AT136" s="6" t="s">
        <v>163</v>
      </c>
      <c r="AU136" s="6" t="s">
        <v>99</v>
      </c>
      <c r="AY136" s="6" t="s">
        <v>143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6" t="s">
        <v>19</v>
      </c>
      <c r="BK136" s="116">
        <f>ROUND($L$136*$K$136,2)</f>
        <v>0</v>
      </c>
      <c r="BL136" s="6" t="s">
        <v>149</v>
      </c>
    </row>
    <row r="137" spans="2:64" s="6" customFormat="1" ht="27" customHeight="1">
      <c r="B137" s="19"/>
      <c r="C137" s="109" t="s">
        <v>24</v>
      </c>
      <c r="D137" s="109" t="s">
        <v>145</v>
      </c>
      <c r="E137" s="110" t="s">
        <v>167</v>
      </c>
      <c r="F137" s="179" t="s">
        <v>168</v>
      </c>
      <c r="G137" s="180"/>
      <c r="H137" s="180"/>
      <c r="I137" s="180"/>
      <c r="J137" s="111" t="s">
        <v>155</v>
      </c>
      <c r="K137" s="112">
        <v>309.135</v>
      </c>
      <c r="L137" s="181">
        <v>0</v>
      </c>
      <c r="M137" s="180"/>
      <c r="N137" s="181">
        <f>ROUND($L$137*$K$137,2)</f>
        <v>0</v>
      </c>
      <c r="O137" s="180"/>
      <c r="P137" s="180"/>
      <c r="Q137" s="180"/>
      <c r="R137" s="20"/>
      <c r="T137" s="113"/>
      <c r="U137" s="25" t="s">
        <v>39</v>
      </c>
      <c r="V137" s="114">
        <v>0.11</v>
      </c>
      <c r="W137" s="114">
        <f>$V$137*$K$137</f>
        <v>34.00485</v>
      </c>
      <c r="X137" s="114">
        <v>0</v>
      </c>
      <c r="Y137" s="114">
        <f>$X$137*$K$137</f>
        <v>0</v>
      </c>
      <c r="Z137" s="114">
        <v>0</v>
      </c>
      <c r="AA137" s="115">
        <f>$Z$137*$K$137</f>
        <v>0</v>
      </c>
      <c r="AR137" s="6" t="s">
        <v>149</v>
      </c>
      <c r="AT137" s="6" t="s">
        <v>145</v>
      </c>
      <c r="AU137" s="6" t="s">
        <v>99</v>
      </c>
      <c r="AY137" s="6" t="s">
        <v>143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19</v>
      </c>
      <c r="BK137" s="116">
        <f>ROUND($L$137*$K$137,2)</f>
        <v>0</v>
      </c>
      <c r="BL137" s="6" t="s">
        <v>149</v>
      </c>
    </row>
    <row r="138" spans="2:64" s="6" customFormat="1" ht="15.75" customHeight="1">
      <c r="B138" s="19"/>
      <c r="C138" s="123" t="s">
        <v>185</v>
      </c>
      <c r="D138" s="123" t="s">
        <v>163</v>
      </c>
      <c r="E138" s="124" t="s">
        <v>170</v>
      </c>
      <c r="F138" s="186" t="s">
        <v>171</v>
      </c>
      <c r="G138" s="187"/>
      <c r="H138" s="187"/>
      <c r="I138" s="187"/>
      <c r="J138" s="125" t="s">
        <v>155</v>
      </c>
      <c r="K138" s="126">
        <v>324.592</v>
      </c>
      <c r="L138" s="188">
        <v>0</v>
      </c>
      <c r="M138" s="187"/>
      <c r="N138" s="188">
        <f>ROUND($L$138*$K$138,2)</f>
        <v>0</v>
      </c>
      <c r="O138" s="180"/>
      <c r="P138" s="180"/>
      <c r="Q138" s="180"/>
      <c r="R138" s="20"/>
      <c r="T138" s="113"/>
      <c r="U138" s="25" t="s">
        <v>39</v>
      </c>
      <c r="V138" s="114">
        <v>0</v>
      </c>
      <c r="W138" s="114">
        <f>$V$138*$K$138</f>
        <v>0</v>
      </c>
      <c r="X138" s="114">
        <v>3E-05</v>
      </c>
      <c r="Y138" s="114">
        <f>$X$138*$K$138</f>
        <v>0.00973776</v>
      </c>
      <c r="Z138" s="114">
        <v>0</v>
      </c>
      <c r="AA138" s="115">
        <f>$Z$138*$K$138</f>
        <v>0</v>
      </c>
      <c r="AR138" s="6" t="s">
        <v>165</v>
      </c>
      <c r="AT138" s="6" t="s">
        <v>163</v>
      </c>
      <c r="AU138" s="6" t="s">
        <v>99</v>
      </c>
      <c r="AY138" s="6" t="s">
        <v>143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19</v>
      </c>
      <c r="BK138" s="116">
        <f>ROUND($L$138*$K$138,2)</f>
        <v>0</v>
      </c>
      <c r="BL138" s="6" t="s">
        <v>149</v>
      </c>
    </row>
    <row r="139" spans="2:64" s="6" customFormat="1" ht="27" customHeight="1">
      <c r="B139" s="19"/>
      <c r="C139" s="109" t="s">
        <v>190</v>
      </c>
      <c r="D139" s="109" t="s">
        <v>145</v>
      </c>
      <c r="E139" s="110" t="s">
        <v>173</v>
      </c>
      <c r="F139" s="179" t="s">
        <v>174</v>
      </c>
      <c r="G139" s="180"/>
      <c r="H139" s="180"/>
      <c r="I139" s="180"/>
      <c r="J139" s="111" t="s">
        <v>155</v>
      </c>
      <c r="K139" s="112">
        <v>291.535</v>
      </c>
      <c r="L139" s="181">
        <v>0</v>
      </c>
      <c r="M139" s="180"/>
      <c r="N139" s="181">
        <f>ROUND($L$139*$K$139,2)</f>
        <v>0</v>
      </c>
      <c r="O139" s="180"/>
      <c r="P139" s="180"/>
      <c r="Q139" s="180"/>
      <c r="R139" s="20"/>
      <c r="T139" s="113"/>
      <c r="U139" s="25" t="s">
        <v>39</v>
      </c>
      <c r="V139" s="114">
        <v>0.096</v>
      </c>
      <c r="W139" s="114">
        <f>$V$139*$K$139</f>
        <v>27.987360000000002</v>
      </c>
      <c r="X139" s="114">
        <v>0</v>
      </c>
      <c r="Y139" s="114">
        <f>$X$139*$K$139</f>
        <v>0</v>
      </c>
      <c r="Z139" s="114">
        <v>0</v>
      </c>
      <c r="AA139" s="115">
        <f>$Z$139*$K$139</f>
        <v>0</v>
      </c>
      <c r="AR139" s="6" t="s">
        <v>149</v>
      </c>
      <c r="AT139" s="6" t="s">
        <v>145</v>
      </c>
      <c r="AU139" s="6" t="s">
        <v>99</v>
      </c>
      <c r="AY139" s="6" t="s">
        <v>143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19</v>
      </c>
      <c r="BK139" s="116">
        <f>ROUND($L$139*$K$139,2)</f>
        <v>0</v>
      </c>
      <c r="BL139" s="6" t="s">
        <v>149</v>
      </c>
    </row>
    <row r="140" spans="2:64" s="6" customFormat="1" ht="15.75" customHeight="1">
      <c r="B140" s="19"/>
      <c r="C140" s="123" t="s">
        <v>193</v>
      </c>
      <c r="D140" s="123" t="s">
        <v>163</v>
      </c>
      <c r="E140" s="124" t="s">
        <v>175</v>
      </c>
      <c r="F140" s="186" t="s">
        <v>176</v>
      </c>
      <c r="G140" s="187"/>
      <c r="H140" s="187"/>
      <c r="I140" s="187"/>
      <c r="J140" s="125" t="s">
        <v>155</v>
      </c>
      <c r="K140" s="126">
        <v>306.112</v>
      </c>
      <c r="L140" s="188">
        <v>0</v>
      </c>
      <c r="M140" s="187"/>
      <c r="N140" s="188">
        <f>ROUND($L$140*$K$140,2)</f>
        <v>0</v>
      </c>
      <c r="O140" s="180"/>
      <c r="P140" s="180"/>
      <c r="Q140" s="180"/>
      <c r="R140" s="20"/>
      <c r="T140" s="113"/>
      <c r="U140" s="25" t="s">
        <v>39</v>
      </c>
      <c r="V140" s="114">
        <v>0</v>
      </c>
      <c r="W140" s="114">
        <f>$V$140*$K$140</f>
        <v>0</v>
      </c>
      <c r="X140" s="114">
        <v>4E-05</v>
      </c>
      <c r="Y140" s="114">
        <f>$X$140*$K$140</f>
        <v>0.012244480000000002</v>
      </c>
      <c r="Z140" s="114">
        <v>0</v>
      </c>
      <c r="AA140" s="115">
        <f>$Z$140*$K$140</f>
        <v>0</v>
      </c>
      <c r="AR140" s="6" t="s">
        <v>165</v>
      </c>
      <c r="AT140" s="6" t="s">
        <v>163</v>
      </c>
      <c r="AU140" s="6" t="s">
        <v>99</v>
      </c>
      <c r="AY140" s="6" t="s">
        <v>143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19</v>
      </c>
      <c r="BK140" s="116">
        <f>ROUND($L$140*$K$140,2)</f>
        <v>0</v>
      </c>
      <c r="BL140" s="6" t="s">
        <v>149</v>
      </c>
    </row>
    <row r="141" spans="2:64" s="6" customFormat="1" ht="27" customHeight="1">
      <c r="B141" s="19"/>
      <c r="C141" s="109" t="s">
        <v>19</v>
      </c>
      <c r="D141" s="109" t="s">
        <v>145</v>
      </c>
      <c r="E141" s="110" t="s">
        <v>178</v>
      </c>
      <c r="F141" s="179" t="s">
        <v>179</v>
      </c>
      <c r="G141" s="180"/>
      <c r="H141" s="180"/>
      <c r="I141" s="180"/>
      <c r="J141" s="111" t="s">
        <v>158</v>
      </c>
      <c r="K141" s="112">
        <v>331.549</v>
      </c>
      <c r="L141" s="181">
        <v>0</v>
      </c>
      <c r="M141" s="180"/>
      <c r="N141" s="181">
        <f>ROUND($L$141*$K$141,2)</f>
        <v>0</v>
      </c>
      <c r="O141" s="180"/>
      <c r="P141" s="180"/>
      <c r="Q141" s="180"/>
      <c r="R141" s="20"/>
      <c r="T141" s="113"/>
      <c r="U141" s="25" t="s">
        <v>39</v>
      </c>
      <c r="V141" s="114">
        <v>1.06</v>
      </c>
      <c r="W141" s="114">
        <f>$V$141*$K$141</f>
        <v>351.44194</v>
      </c>
      <c r="X141" s="114">
        <v>0.0085</v>
      </c>
      <c r="Y141" s="114">
        <f>$X$141*$K$141</f>
        <v>2.8181665</v>
      </c>
      <c r="Z141" s="114">
        <v>0</v>
      </c>
      <c r="AA141" s="115">
        <f>$Z$141*$K$141</f>
        <v>0</v>
      </c>
      <c r="AR141" s="6" t="s">
        <v>149</v>
      </c>
      <c r="AT141" s="6" t="s">
        <v>145</v>
      </c>
      <c r="AU141" s="6" t="s">
        <v>99</v>
      </c>
      <c r="AY141" s="6" t="s">
        <v>143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19</v>
      </c>
      <c r="BK141" s="116">
        <f>ROUND($L$141*$K$141,2)</f>
        <v>0</v>
      </c>
      <c r="BL141" s="6" t="s">
        <v>149</v>
      </c>
    </row>
    <row r="142" spans="2:51" s="6" customFormat="1" ht="15.75" customHeight="1">
      <c r="B142" s="117"/>
      <c r="E142" s="118"/>
      <c r="F142" s="182" t="s">
        <v>377</v>
      </c>
      <c r="G142" s="183"/>
      <c r="H142" s="183"/>
      <c r="I142" s="183"/>
      <c r="K142" s="119">
        <v>378.838</v>
      </c>
      <c r="R142" s="120"/>
      <c r="T142" s="121"/>
      <c r="AA142" s="122"/>
      <c r="AT142" s="118" t="s">
        <v>151</v>
      </c>
      <c r="AU142" s="118" t="s">
        <v>99</v>
      </c>
      <c r="AV142" s="118" t="s">
        <v>99</v>
      </c>
      <c r="AW142" s="118" t="s">
        <v>109</v>
      </c>
      <c r="AX142" s="118" t="s">
        <v>74</v>
      </c>
      <c r="AY142" s="118" t="s">
        <v>143</v>
      </c>
    </row>
    <row r="143" spans="2:51" s="6" customFormat="1" ht="15.75" customHeight="1">
      <c r="B143" s="117"/>
      <c r="E143" s="118"/>
      <c r="F143" s="182" t="s">
        <v>378</v>
      </c>
      <c r="G143" s="183"/>
      <c r="H143" s="183"/>
      <c r="I143" s="183"/>
      <c r="K143" s="119">
        <v>50.044</v>
      </c>
      <c r="R143" s="120"/>
      <c r="T143" s="121"/>
      <c r="AA143" s="122"/>
      <c r="AT143" s="118" t="s">
        <v>151</v>
      </c>
      <c r="AU143" s="118" t="s">
        <v>99</v>
      </c>
      <c r="AV143" s="118" t="s">
        <v>99</v>
      </c>
      <c r="AW143" s="118" t="s">
        <v>109</v>
      </c>
      <c r="AX143" s="118" t="s">
        <v>74</v>
      </c>
      <c r="AY143" s="118" t="s">
        <v>143</v>
      </c>
    </row>
    <row r="144" spans="2:51" s="6" customFormat="1" ht="15.75" customHeight="1">
      <c r="B144" s="117"/>
      <c r="E144" s="118"/>
      <c r="F144" s="182" t="s">
        <v>379</v>
      </c>
      <c r="G144" s="183"/>
      <c r="H144" s="183"/>
      <c r="I144" s="183"/>
      <c r="K144" s="119">
        <v>-83.88</v>
      </c>
      <c r="R144" s="120"/>
      <c r="T144" s="121"/>
      <c r="AA144" s="122"/>
      <c r="AT144" s="118" t="s">
        <v>151</v>
      </c>
      <c r="AU144" s="118" t="s">
        <v>99</v>
      </c>
      <c r="AV144" s="118" t="s">
        <v>99</v>
      </c>
      <c r="AW144" s="118" t="s">
        <v>109</v>
      </c>
      <c r="AX144" s="118" t="s">
        <v>74</v>
      </c>
      <c r="AY144" s="118" t="s">
        <v>143</v>
      </c>
    </row>
    <row r="145" spans="2:51" s="6" customFormat="1" ht="15.75" customHeight="1">
      <c r="B145" s="117"/>
      <c r="E145" s="118"/>
      <c r="F145" s="182" t="s">
        <v>380</v>
      </c>
      <c r="G145" s="183"/>
      <c r="H145" s="183"/>
      <c r="I145" s="183"/>
      <c r="K145" s="119">
        <v>-13.453</v>
      </c>
      <c r="R145" s="120"/>
      <c r="T145" s="121"/>
      <c r="AA145" s="122"/>
      <c r="AT145" s="118" t="s">
        <v>151</v>
      </c>
      <c r="AU145" s="118" t="s">
        <v>99</v>
      </c>
      <c r="AV145" s="118" t="s">
        <v>99</v>
      </c>
      <c r="AW145" s="118" t="s">
        <v>109</v>
      </c>
      <c r="AX145" s="118" t="s">
        <v>74</v>
      </c>
      <c r="AY145" s="118" t="s">
        <v>143</v>
      </c>
    </row>
    <row r="146" spans="2:51" s="6" customFormat="1" ht="15.75" customHeight="1">
      <c r="B146" s="127"/>
      <c r="E146" s="128"/>
      <c r="F146" s="189" t="s">
        <v>182</v>
      </c>
      <c r="G146" s="190"/>
      <c r="H146" s="190"/>
      <c r="I146" s="190"/>
      <c r="K146" s="129">
        <v>331.549</v>
      </c>
      <c r="R146" s="130"/>
      <c r="T146" s="131"/>
      <c r="AA146" s="132"/>
      <c r="AT146" s="128" t="s">
        <v>151</v>
      </c>
      <c r="AU146" s="128" t="s">
        <v>99</v>
      </c>
      <c r="AV146" s="128" t="s">
        <v>149</v>
      </c>
      <c r="AW146" s="128" t="s">
        <v>109</v>
      </c>
      <c r="AX146" s="128" t="s">
        <v>19</v>
      </c>
      <c r="AY146" s="128" t="s">
        <v>143</v>
      </c>
    </row>
    <row r="147" spans="2:64" s="6" customFormat="1" ht="27" customHeight="1">
      <c r="B147" s="19"/>
      <c r="C147" s="123" t="s">
        <v>99</v>
      </c>
      <c r="D147" s="123" t="s">
        <v>163</v>
      </c>
      <c r="E147" s="124" t="s">
        <v>183</v>
      </c>
      <c r="F147" s="186" t="s">
        <v>184</v>
      </c>
      <c r="G147" s="187"/>
      <c r="H147" s="187"/>
      <c r="I147" s="187"/>
      <c r="J147" s="125" t="s">
        <v>158</v>
      </c>
      <c r="K147" s="126">
        <v>338.18</v>
      </c>
      <c r="L147" s="188">
        <v>0</v>
      </c>
      <c r="M147" s="187"/>
      <c r="N147" s="188">
        <f>ROUND($L$147*$K$147,2)</f>
        <v>0</v>
      </c>
      <c r="O147" s="180"/>
      <c r="P147" s="180"/>
      <c r="Q147" s="180"/>
      <c r="R147" s="20"/>
      <c r="T147" s="113"/>
      <c r="U147" s="25" t="s">
        <v>39</v>
      </c>
      <c r="V147" s="114">
        <v>0</v>
      </c>
      <c r="W147" s="114">
        <f>$V$147*$K$147</f>
        <v>0</v>
      </c>
      <c r="X147" s="114">
        <v>0.00272</v>
      </c>
      <c r="Y147" s="114">
        <f>$X$147*$K$147</f>
        <v>0.9198496</v>
      </c>
      <c r="Z147" s="114">
        <v>0</v>
      </c>
      <c r="AA147" s="115">
        <f>$Z$147*$K$147</f>
        <v>0</v>
      </c>
      <c r="AR147" s="6" t="s">
        <v>165</v>
      </c>
      <c r="AT147" s="6" t="s">
        <v>163</v>
      </c>
      <c r="AU147" s="6" t="s">
        <v>99</v>
      </c>
      <c r="AY147" s="6" t="s">
        <v>143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19</v>
      </c>
      <c r="BK147" s="116">
        <f>ROUND($L$147*$K$147,2)</f>
        <v>0</v>
      </c>
      <c r="BL147" s="6" t="s">
        <v>149</v>
      </c>
    </row>
    <row r="148" spans="2:64" s="6" customFormat="1" ht="27" customHeight="1">
      <c r="B148" s="19"/>
      <c r="C148" s="109" t="s">
        <v>160</v>
      </c>
      <c r="D148" s="109" t="s">
        <v>145</v>
      </c>
      <c r="E148" s="110" t="s">
        <v>186</v>
      </c>
      <c r="F148" s="179" t="s">
        <v>187</v>
      </c>
      <c r="G148" s="180"/>
      <c r="H148" s="180"/>
      <c r="I148" s="180"/>
      <c r="J148" s="111" t="s">
        <v>155</v>
      </c>
      <c r="K148" s="112">
        <v>291.535</v>
      </c>
      <c r="L148" s="181">
        <v>0</v>
      </c>
      <c r="M148" s="180"/>
      <c r="N148" s="181">
        <f>ROUND($L$148*$K$148,2)</f>
        <v>0</v>
      </c>
      <c r="O148" s="180"/>
      <c r="P148" s="180"/>
      <c r="Q148" s="180"/>
      <c r="R148" s="20"/>
      <c r="T148" s="113"/>
      <c r="U148" s="25" t="s">
        <v>39</v>
      </c>
      <c r="V148" s="114">
        <v>0.39</v>
      </c>
      <c r="W148" s="114">
        <f>$V$148*$K$148</f>
        <v>113.69865000000001</v>
      </c>
      <c r="X148" s="114">
        <v>0.00331</v>
      </c>
      <c r="Y148" s="114">
        <f>$X$148*$K$148</f>
        <v>0.9649808500000001</v>
      </c>
      <c r="Z148" s="114">
        <v>0</v>
      </c>
      <c r="AA148" s="115">
        <f>$Z$148*$K$148</f>
        <v>0</v>
      </c>
      <c r="AR148" s="6" t="s">
        <v>149</v>
      </c>
      <c r="AT148" s="6" t="s">
        <v>145</v>
      </c>
      <c r="AU148" s="6" t="s">
        <v>99</v>
      </c>
      <c r="AY148" s="6" t="s">
        <v>143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19</v>
      </c>
      <c r="BK148" s="116">
        <f>ROUND($L$148*$K$148,2)</f>
        <v>0</v>
      </c>
      <c r="BL148" s="6" t="s">
        <v>149</v>
      </c>
    </row>
    <row r="149" spans="2:51" s="6" customFormat="1" ht="27" customHeight="1">
      <c r="B149" s="117"/>
      <c r="E149" s="118"/>
      <c r="F149" s="182" t="s">
        <v>381</v>
      </c>
      <c r="G149" s="183"/>
      <c r="H149" s="183"/>
      <c r="I149" s="183"/>
      <c r="K149" s="119">
        <v>259.84</v>
      </c>
      <c r="R149" s="120"/>
      <c r="T149" s="121"/>
      <c r="AA149" s="122"/>
      <c r="AT149" s="118" t="s">
        <v>151</v>
      </c>
      <c r="AU149" s="118" t="s">
        <v>99</v>
      </c>
      <c r="AV149" s="118" t="s">
        <v>99</v>
      </c>
      <c r="AW149" s="118" t="s">
        <v>109</v>
      </c>
      <c r="AX149" s="118" t="s">
        <v>74</v>
      </c>
      <c r="AY149" s="118" t="s">
        <v>143</v>
      </c>
    </row>
    <row r="150" spans="2:51" s="6" customFormat="1" ht="27" customHeight="1">
      <c r="B150" s="117"/>
      <c r="E150" s="118"/>
      <c r="F150" s="182" t="s">
        <v>382</v>
      </c>
      <c r="G150" s="183"/>
      <c r="H150" s="183"/>
      <c r="I150" s="183"/>
      <c r="K150" s="119">
        <v>31.695</v>
      </c>
      <c r="R150" s="120"/>
      <c r="T150" s="121"/>
      <c r="AA150" s="122"/>
      <c r="AT150" s="118" t="s">
        <v>151</v>
      </c>
      <c r="AU150" s="118" t="s">
        <v>99</v>
      </c>
      <c r="AV150" s="118" t="s">
        <v>99</v>
      </c>
      <c r="AW150" s="118" t="s">
        <v>109</v>
      </c>
      <c r="AX150" s="118" t="s">
        <v>74</v>
      </c>
      <c r="AY150" s="118" t="s">
        <v>143</v>
      </c>
    </row>
    <row r="151" spans="2:51" s="6" customFormat="1" ht="15.75" customHeight="1">
      <c r="B151" s="127"/>
      <c r="E151" s="128"/>
      <c r="F151" s="189" t="s">
        <v>182</v>
      </c>
      <c r="G151" s="190"/>
      <c r="H151" s="190"/>
      <c r="I151" s="190"/>
      <c r="K151" s="129">
        <v>291.535</v>
      </c>
      <c r="R151" s="130"/>
      <c r="T151" s="131"/>
      <c r="AA151" s="132"/>
      <c r="AT151" s="128" t="s">
        <v>151</v>
      </c>
      <c r="AU151" s="128" t="s">
        <v>99</v>
      </c>
      <c r="AV151" s="128" t="s">
        <v>149</v>
      </c>
      <c r="AW151" s="128" t="s">
        <v>109</v>
      </c>
      <c r="AX151" s="128" t="s">
        <v>19</v>
      </c>
      <c r="AY151" s="128" t="s">
        <v>143</v>
      </c>
    </row>
    <row r="152" spans="2:64" s="6" customFormat="1" ht="27" customHeight="1">
      <c r="B152" s="19"/>
      <c r="C152" s="123" t="s">
        <v>149</v>
      </c>
      <c r="D152" s="123" t="s">
        <v>163</v>
      </c>
      <c r="E152" s="124" t="s">
        <v>191</v>
      </c>
      <c r="F152" s="186" t="s">
        <v>192</v>
      </c>
      <c r="G152" s="187"/>
      <c r="H152" s="187"/>
      <c r="I152" s="187"/>
      <c r="J152" s="125" t="s">
        <v>158</v>
      </c>
      <c r="K152" s="126">
        <v>75.799</v>
      </c>
      <c r="L152" s="188">
        <v>0</v>
      </c>
      <c r="M152" s="187"/>
      <c r="N152" s="188">
        <f>ROUND($L$152*$K$152,2)</f>
        <v>0</v>
      </c>
      <c r="O152" s="180"/>
      <c r="P152" s="180"/>
      <c r="Q152" s="180"/>
      <c r="R152" s="20"/>
      <c r="T152" s="113"/>
      <c r="U152" s="25" t="s">
        <v>39</v>
      </c>
      <c r="V152" s="114">
        <v>0</v>
      </c>
      <c r="W152" s="114">
        <f>$V$152*$K$152</f>
        <v>0</v>
      </c>
      <c r="X152" s="114">
        <v>0.00051</v>
      </c>
      <c r="Y152" s="114">
        <f>$X$152*$K$152</f>
        <v>0.03865749</v>
      </c>
      <c r="Z152" s="114">
        <v>0</v>
      </c>
      <c r="AA152" s="115">
        <f>$Z$152*$K$152</f>
        <v>0</v>
      </c>
      <c r="AR152" s="6" t="s">
        <v>165</v>
      </c>
      <c r="AT152" s="6" t="s">
        <v>163</v>
      </c>
      <c r="AU152" s="6" t="s">
        <v>99</v>
      </c>
      <c r="AY152" s="6" t="s">
        <v>143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19</v>
      </c>
      <c r="BK152" s="116">
        <f>ROUND($L$152*$K$152,2)</f>
        <v>0</v>
      </c>
      <c r="BL152" s="6" t="s">
        <v>149</v>
      </c>
    </row>
    <row r="153" spans="2:51" s="6" customFormat="1" ht="15.75" customHeight="1">
      <c r="B153" s="117"/>
      <c r="E153" s="118"/>
      <c r="F153" s="182" t="s">
        <v>383</v>
      </c>
      <c r="G153" s="183"/>
      <c r="H153" s="183"/>
      <c r="I153" s="183"/>
      <c r="K153" s="119">
        <v>75.799</v>
      </c>
      <c r="R153" s="120"/>
      <c r="T153" s="121"/>
      <c r="AA153" s="122"/>
      <c r="AT153" s="118" t="s">
        <v>151</v>
      </c>
      <c r="AU153" s="118" t="s">
        <v>99</v>
      </c>
      <c r="AV153" s="118" t="s">
        <v>99</v>
      </c>
      <c r="AW153" s="118" t="s">
        <v>109</v>
      </c>
      <c r="AX153" s="118" t="s">
        <v>19</v>
      </c>
      <c r="AY153" s="118" t="s">
        <v>143</v>
      </c>
    </row>
    <row r="154" spans="2:64" s="6" customFormat="1" ht="27" customHeight="1">
      <c r="B154" s="19"/>
      <c r="C154" s="109" t="s">
        <v>8</v>
      </c>
      <c r="D154" s="109" t="s">
        <v>145</v>
      </c>
      <c r="E154" s="110" t="s">
        <v>194</v>
      </c>
      <c r="F154" s="179" t="s">
        <v>195</v>
      </c>
      <c r="G154" s="180"/>
      <c r="H154" s="180"/>
      <c r="I154" s="180"/>
      <c r="J154" s="111" t="s">
        <v>158</v>
      </c>
      <c r="K154" s="112">
        <v>36.96</v>
      </c>
      <c r="L154" s="181">
        <v>0</v>
      </c>
      <c r="M154" s="180"/>
      <c r="N154" s="181">
        <f>ROUND($L$154*$K$154,2)</f>
        <v>0</v>
      </c>
      <c r="O154" s="180"/>
      <c r="P154" s="180"/>
      <c r="Q154" s="180"/>
      <c r="R154" s="20"/>
      <c r="T154" s="113"/>
      <c r="U154" s="25" t="s">
        <v>39</v>
      </c>
      <c r="V154" s="114">
        <v>0.38</v>
      </c>
      <c r="W154" s="114">
        <f>$V$154*$K$154</f>
        <v>14.0448</v>
      </c>
      <c r="X154" s="114">
        <v>0.0231</v>
      </c>
      <c r="Y154" s="114">
        <f>$X$154*$K$154</f>
        <v>0.853776</v>
      </c>
      <c r="Z154" s="114">
        <v>0</v>
      </c>
      <c r="AA154" s="115">
        <f>$Z$154*$K$154</f>
        <v>0</v>
      </c>
      <c r="AR154" s="6" t="s">
        <v>149</v>
      </c>
      <c r="AT154" s="6" t="s">
        <v>145</v>
      </c>
      <c r="AU154" s="6" t="s">
        <v>99</v>
      </c>
      <c r="AY154" s="6" t="s">
        <v>143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19</v>
      </c>
      <c r="BK154" s="116">
        <f>ROUND($L$154*$K$154,2)</f>
        <v>0</v>
      </c>
      <c r="BL154" s="6" t="s">
        <v>149</v>
      </c>
    </row>
    <row r="155" spans="2:51" s="6" customFormat="1" ht="15.75" customHeight="1">
      <c r="B155" s="117"/>
      <c r="E155" s="118"/>
      <c r="F155" s="182" t="s">
        <v>384</v>
      </c>
      <c r="G155" s="183"/>
      <c r="H155" s="183"/>
      <c r="I155" s="183"/>
      <c r="K155" s="119">
        <v>27.27</v>
      </c>
      <c r="R155" s="120"/>
      <c r="T155" s="121"/>
      <c r="AA155" s="122"/>
      <c r="AT155" s="118" t="s">
        <v>151</v>
      </c>
      <c r="AU155" s="118" t="s">
        <v>99</v>
      </c>
      <c r="AV155" s="118" t="s">
        <v>99</v>
      </c>
      <c r="AW155" s="118" t="s">
        <v>109</v>
      </c>
      <c r="AX155" s="118" t="s">
        <v>74</v>
      </c>
      <c r="AY155" s="118" t="s">
        <v>143</v>
      </c>
    </row>
    <row r="156" spans="2:51" s="6" customFormat="1" ht="15.75" customHeight="1">
      <c r="B156" s="117"/>
      <c r="E156" s="118"/>
      <c r="F156" s="182" t="s">
        <v>385</v>
      </c>
      <c r="G156" s="183"/>
      <c r="H156" s="183"/>
      <c r="I156" s="183"/>
      <c r="K156" s="119">
        <v>9.69</v>
      </c>
      <c r="R156" s="120"/>
      <c r="T156" s="121"/>
      <c r="AA156" s="122"/>
      <c r="AT156" s="118" t="s">
        <v>151</v>
      </c>
      <c r="AU156" s="118" t="s">
        <v>99</v>
      </c>
      <c r="AV156" s="118" t="s">
        <v>99</v>
      </c>
      <c r="AW156" s="118" t="s">
        <v>109</v>
      </c>
      <c r="AX156" s="118" t="s">
        <v>74</v>
      </c>
      <c r="AY156" s="118" t="s">
        <v>143</v>
      </c>
    </row>
    <row r="157" spans="2:51" s="6" customFormat="1" ht="15.75" customHeight="1">
      <c r="B157" s="127"/>
      <c r="E157" s="128"/>
      <c r="F157" s="189" t="s">
        <v>182</v>
      </c>
      <c r="G157" s="190"/>
      <c r="H157" s="190"/>
      <c r="I157" s="190"/>
      <c r="K157" s="129">
        <v>36.96</v>
      </c>
      <c r="R157" s="130"/>
      <c r="T157" s="131"/>
      <c r="AA157" s="132"/>
      <c r="AT157" s="128" t="s">
        <v>151</v>
      </c>
      <c r="AU157" s="128" t="s">
        <v>99</v>
      </c>
      <c r="AV157" s="128" t="s">
        <v>149</v>
      </c>
      <c r="AW157" s="128" t="s">
        <v>109</v>
      </c>
      <c r="AX157" s="128" t="s">
        <v>19</v>
      </c>
      <c r="AY157" s="128" t="s">
        <v>143</v>
      </c>
    </row>
    <row r="158" spans="2:64" s="6" customFormat="1" ht="27" customHeight="1">
      <c r="B158" s="19"/>
      <c r="C158" s="109" t="s">
        <v>285</v>
      </c>
      <c r="D158" s="109" t="s">
        <v>145</v>
      </c>
      <c r="E158" s="110" t="s">
        <v>198</v>
      </c>
      <c r="F158" s="179" t="s">
        <v>199</v>
      </c>
      <c r="G158" s="180"/>
      <c r="H158" s="180"/>
      <c r="I158" s="180"/>
      <c r="J158" s="111" t="s">
        <v>158</v>
      </c>
      <c r="K158" s="112">
        <v>52.375</v>
      </c>
      <c r="L158" s="181">
        <v>0</v>
      </c>
      <c r="M158" s="180"/>
      <c r="N158" s="181">
        <f>ROUND($L$158*$K$158,2)</f>
        <v>0</v>
      </c>
      <c r="O158" s="180"/>
      <c r="P158" s="180"/>
      <c r="Q158" s="180"/>
      <c r="R158" s="20"/>
      <c r="T158" s="113"/>
      <c r="U158" s="25" t="s">
        <v>39</v>
      </c>
      <c r="V158" s="114">
        <v>0.294</v>
      </c>
      <c r="W158" s="114">
        <f>$V$158*$K$158</f>
        <v>15.398249999999999</v>
      </c>
      <c r="X158" s="114">
        <v>0.00628</v>
      </c>
      <c r="Y158" s="114">
        <f>$X$158*$K$158</f>
        <v>0.328915</v>
      </c>
      <c r="Z158" s="114">
        <v>0</v>
      </c>
      <c r="AA158" s="115">
        <f>$Z$158*$K$158</f>
        <v>0</v>
      </c>
      <c r="AR158" s="6" t="s">
        <v>149</v>
      </c>
      <c r="AT158" s="6" t="s">
        <v>145</v>
      </c>
      <c r="AU158" s="6" t="s">
        <v>99</v>
      </c>
      <c r="AY158" s="6" t="s">
        <v>143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19</v>
      </c>
      <c r="BK158" s="116">
        <f>ROUND($L$158*$K$158,2)</f>
        <v>0</v>
      </c>
      <c r="BL158" s="6" t="s">
        <v>149</v>
      </c>
    </row>
    <row r="159" spans="2:51" s="6" customFormat="1" ht="15.75" customHeight="1">
      <c r="B159" s="117"/>
      <c r="E159" s="118"/>
      <c r="F159" s="182" t="s">
        <v>386</v>
      </c>
      <c r="G159" s="183"/>
      <c r="H159" s="183"/>
      <c r="I159" s="183"/>
      <c r="K159" s="119">
        <v>52.375</v>
      </c>
      <c r="R159" s="120"/>
      <c r="T159" s="121"/>
      <c r="AA159" s="122"/>
      <c r="AT159" s="118" t="s">
        <v>151</v>
      </c>
      <c r="AU159" s="118" t="s">
        <v>99</v>
      </c>
      <c r="AV159" s="118" t="s">
        <v>99</v>
      </c>
      <c r="AW159" s="118" t="s">
        <v>109</v>
      </c>
      <c r="AX159" s="118" t="s">
        <v>19</v>
      </c>
      <c r="AY159" s="118" t="s">
        <v>143</v>
      </c>
    </row>
    <row r="160" spans="2:64" s="6" customFormat="1" ht="27" customHeight="1">
      <c r="B160" s="19"/>
      <c r="C160" s="109" t="s">
        <v>207</v>
      </c>
      <c r="D160" s="109" t="s">
        <v>145</v>
      </c>
      <c r="E160" s="110" t="s">
        <v>202</v>
      </c>
      <c r="F160" s="179" t="s">
        <v>203</v>
      </c>
      <c r="G160" s="180"/>
      <c r="H160" s="180"/>
      <c r="I160" s="180"/>
      <c r="J160" s="111" t="s">
        <v>158</v>
      </c>
      <c r="K160" s="112">
        <v>354.973</v>
      </c>
      <c r="L160" s="181">
        <v>0</v>
      </c>
      <c r="M160" s="180"/>
      <c r="N160" s="181">
        <f>ROUND($L$160*$K$160,2)</f>
        <v>0</v>
      </c>
      <c r="O160" s="180"/>
      <c r="P160" s="180"/>
      <c r="Q160" s="180"/>
      <c r="R160" s="20"/>
      <c r="T160" s="113"/>
      <c r="U160" s="25" t="s">
        <v>39</v>
      </c>
      <c r="V160" s="114">
        <v>0.245</v>
      </c>
      <c r="W160" s="114">
        <f>$V$160*$K$160</f>
        <v>86.968385</v>
      </c>
      <c r="X160" s="114">
        <v>0.00268</v>
      </c>
      <c r="Y160" s="114">
        <f>$X$160*$K$160</f>
        <v>0.95132764</v>
      </c>
      <c r="Z160" s="114">
        <v>0</v>
      </c>
      <c r="AA160" s="115">
        <f>$Z$160*$K$160</f>
        <v>0</v>
      </c>
      <c r="AR160" s="6" t="s">
        <v>149</v>
      </c>
      <c r="AT160" s="6" t="s">
        <v>145</v>
      </c>
      <c r="AU160" s="6" t="s">
        <v>99</v>
      </c>
      <c r="AY160" s="6" t="s">
        <v>143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19</v>
      </c>
      <c r="BK160" s="116">
        <f>ROUND($L$160*$K$160,2)</f>
        <v>0</v>
      </c>
      <c r="BL160" s="6" t="s">
        <v>149</v>
      </c>
    </row>
    <row r="161" spans="2:51" s="6" customFormat="1" ht="15.75" customHeight="1">
      <c r="B161" s="117"/>
      <c r="E161" s="118"/>
      <c r="F161" s="182" t="s">
        <v>387</v>
      </c>
      <c r="G161" s="183"/>
      <c r="H161" s="183"/>
      <c r="I161" s="183"/>
      <c r="K161" s="119">
        <v>354.973</v>
      </c>
      <c r="R161" s="120"/>
      <c r="T161" s="121"/>
      <c r="AA161" s="122"/>
      <c r="AT161" s="118" t="s">
        <v>151</v>
      </c>
      <c r="AU161" s="118" t="s">
        <v>99</v>
      </c>
      <c r="AV161" s="118" t="s">
        <v>99</v>
      </c>
      <c r="AW161" s="118" t="s">
        <v>109</v>
      </c>
      <c r="AX161" s="118" t="s">
        <v>19</v>
      </c>
      <c r="AY161" s="118" t="s">
        <v>143</v>
      </c>
    </row>
    <row r="162" spans="2:64" s="6" customFormat="1" ht="27" customHeight="1">
      <c r="B162" s="19"/>
      <c r="C162" s="109" t="s">
        <v>152</v>
      </c>
      <c r="D162" s="109" t="s">
        <v>145</v>
      </c>
      <c r="E162" s="110" t="s">
        <v>205</v>
      </c>
      <c r="F162" s="179" t="s">
        <v>206</v>
      </c>
      <c r="G162" s="180"/>
      <c r="H162" s="180"/>
      <c r="I162" s="180"/>
      <c r="J162" s="111" t="s">
        <v>158</v>
      </c>
      <c r="K162" s="112">
        <v>89.655</v>
      </c>
      <c r="L162" s="181">
        <v>0</v>
      </c>
      <c r="M162" s="180"/>
      <c r="N162" s="181">
        <f>ROUND($L$162*$K$162,2)</f>
        <v>0</v>
      </c>
      <c r="O162" s="180"/>
      <c r="P162" s="180"/>
      <c r="Q162" s="180"/>
      <c r="R162" s="20"/>
      <c r="T162" s="113"/>
      <c r="U162" s="25" t="s">
        <v>39</v>
      </c>
      <c r="V162" s="114">
        <v>0.06</v>
      </c>
      <c r="W162" s="114">
        <f>$V$162*$K$162</f>
        <v>5.3793</v>
      </c>
      <c r="X162" s="114">
        <v>0.00012</v>
      </c>
      <c r="Y162" s="114">
        <f>$X$162*$K$162</f>
        <v>0.0107586</v>
      </c>
      <c r="Z162" s="114">
        <v>0</v>
      </c>
      <c r="AA162" s="115">
        <f>$Z$162*$K$162</f>
        <v>0</v>
      </c>
      <c r="AR162" s="6" t="s">
        <v>149</v>
      </c>
      <c r="AT162" s="6" t="s">
        <v>145</v>
      </c>
      <c r="AU162" s="6" t="s">
        <v>99</v>
      </c>
      <c r="AY162" s="6" t="s">
        <v>143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6" t="s">
        <v>19</v>
      </c>
      <c r="BK162" s="116">
        <f>ROUND($L$162*$K$162,2)</f>
        <v>0</v>
      </c>
      <c r="BL162" s="6" t="s">
        <v>149</v>
      </c>
    </row>
    <row r="163" spans="2:64" s="6" customFormat="1" ht="15.75" customHeight="1">
      <c r="B163" s="19"/>
      <c r="C163" s="109" t="s">
        <v>172</v>
      </c>
      <c r="D163" s="109" t="s">
        <v>145</v>
      </c>
      <c r="E163" s="110" t="s">
        <v>208</v>
      </c>
      <c r="F163" s="179" t="s">
        <v>209</v>
      </c>
      <c r="G163" s="180"/>
      <c r="H163" s="180"/>
      <c r="I163" s="180"/>
      <c r="J163" s="111" t="s">
        <v>158</v>
      </c>
      <c r="K163" s="112">
        <v>407.348</v>
      </c>
      <c r="L163" s="181">
        <v>0</v>
      </c>
      <c r="M163" s="180"/>
      <c r="N163" s="181">
        <f>ROUND($L$163*$K$163,2)</f>
        <v>0</v>
      </c>
      <c r="O163" s="180"/>
      <c r="P163" s="180"/>
      <c r="Q163" s="180"/>
      <c r="R163" s="20"/>
      <c r="T163" s="113"/>
      <c r="U163" s="25" t="s">
        <v>39</v>
      </c>
      <c r="V163" s="114">
        <v>0.14</v>
      </c>
      <c r="W163" s="114">
        <f>$V$163*$K$163</f>
        <v>57.02872000000001</v>
      </c>
      <c r="X163" s="114">
        <v>0</v>
      </c>
      <c r="Y163" s="114">
        <f>$X$163*$K$163</f>
        <v>0</v>
      </c>
      <c r="Z163" s="114">
        <v>0</v>
      </c>
      <c r="AA163" s="115">
        <f>$Z$163*$K$163</f>
        <v>0</v>
      </c>
      <c r="AR163" s="6" t="s">
        <v>149</v>
      </c>
      <c r="AT163" s="6" t="s">
        <v>145</v>
      </c>
      <c r="AU163" s="6" t="s">
        <v>99</v>
      </c>
      <c r="AY163" s="6" t="s">
        <v>143</v>
      </c>
      <c r="BE163" s="116">
        <f>IF($U$163="základní",$N$163,0)</f>
        <v>0</v>
      </c>
      <c r="BF163" s="116">
        <f>IF($U$163="snížená",$N$163,0)</f>
        <v>0</v>
      </c>
      <c r="BG163" s="116">
        <f>IF($U$163="zákl. přenesená",$N$163,0)</f>
        <v>0</v>
      </c>
      <c r="BH163" s="116">
        <f>IF($U$163="sníž. přenesená",$N$163,0)</f>
        <v>0</v>
      </c>
      <c r="BI163" s="116">
        <f>IF($U$163="nulová",$N$163,0)</f>
        <v>0</v>
      </c>
      <c r="BJ163" s="6" t="s">
        <v>19</v>
      </c>
      <c r="BK163" s="116">
        <f>ROUND($L$163*$K$163,2)</f>
        <v>0</v>
      </c>
      <c r="BL163" s="6" t="s">
        <v>149</v>
      </c>
    </row>
    <row r="164" spans="2:63" s="99" customFormat="1" ht="30.75" customHeight="1">
      <c r="B164" s="100"/>
      <c r="D164" s="108" t="s">
        <v>113</v>
      </c>
      <c r="N164" s="177">
        <f>$BK$164</f>
        <v>0</v>
      </c>
      <c r="O164" s="178"/>
      <c r="P164" s="178"/>
      <c r="Q164" s="178"/>
      <c r="R164" s="103"/>
      <c r="T164" s="104"/>
      <c r="W164" s="105">
        <f>SUM($W$165:$W$175)</f>
        <v>171.38091400000002</v>
      </c>
      <c r="Y164" s="105">
        <f>SUM($Y$165:$Y$175)</f>
        <v>0</v>
      </c>
      <c r="AA164" s="106">
        <f>SUM($AA$165:$AA$175)</f>
        <v>10.703699</v>
      </c>
      <c r="AR164" s="102" t="s">
        <v>19</v>
      </c>
      <c r="AT164" s="102" t="s">
        <v>73</v>
      </c>
      <c r="AU164" s="102" t="s">
        <v>19</v>
      </c>
      <c r="AY164" s="102" t="s">
        <v>143</v>
      </c>
      <c r="BK164" s="107">
        <f>SUM($BK$165:$BK$175)</f>
        <v>0</v>
      </c>
    </row>
    <row r="165" spans="2:64" s="6" customFormat="1" ht="39" customHeight="1">
      <c r="B165" s="19"/>
      <c r="C165" s="109" t="s">
        <v>344</v>
      </c>
      <c r="D165" s="109" t="s">
        <v>145</v>
      </c>
      <c r="E165" s="110" t="s">
        <v>211</v>
      </c>
      <c r="F165" s="179" t="s">
        <v>212</v>
      </c>
      <c r="G165" s="180"/>
      <c r="H165" s="180"/>
      <c r="I165" s="180"/>
      <c r="J165" s="111" t="s">
        <v>158</v>
      </c>
      <c r="K165" s="112">
        <v>399</v>
      </c>
      <c r="L165" s="181">
        <v>0</v>
      </c>
      <c r="M165" s="180"/>
      <c r="N165" s="181">
        <f>ROUND($L$165*$K$165,2)</f>
        <v>0</v>
      </c>
      <c r="O165" s="180"/>
      <c r="P165" s="180"/>
      <c r="Q165" s="180"/>
      <c r="R165" s="20"/>
      <c r="T165" s="113"/>
      <c r="U165" s="25" t="s">
        <v>39</v>
      </c>
      <c r="V165" s="114">
        <v>0.14</v>
      </c>
      <c r="W165" s="114">
        <f>$V$165*$K$165</f>
        <v>55.86000000000001</v>
      </c>
      <c r="X165" s="114">
        <v>0</v>
      </c>
      <c r="Y165" s="114">
        <f>$X$165*$K$165</f>
        <v>0</v>
      </c>
      <c r="Z165" s="114">
        <v>0</v>
      </c>
      <c r="AA165" s="115">
        <f>$Z$165*$K$165</f>
        <v>0</v>
      </c>
      <c r="AR165" s="6" t="s">
        <v>149</v>
      </c>
      <c r="AT165" s="6" t="s">
        <v>145</v>
      </c>
      <c r="AU165" s="6" t="s">
        <v>99</v>
      </c>
      <c r="AY165" s="6" t="s">
        <v>143</v>
      </c>
      <c r="BE165" s="116">
        <f>IF($U$165="základní",$N$165,0)</f>
        <v>0</v>
      </c>
      <c r="BF165" s="116">
        <f>IF($U$165="snížená",$N$165,0)</f>
        <v>0</v>
      </c>
      <c r="BG165" s="116">
        <f>IF($U$165="zákl. přenesená",$N$165,0)</f>
        <v>0</v>
      </c>
      <c r="BH165" s="116">
        <f>IF($U$165="sníž. přenesená",$N$165,0)</f>
        <v>0</v>
      </c>
      <c r="BI165" s="116">
        <f>IF($U$165="nulová",$N$165,0)</f>
        <v>0</v>
      </c>
      <c r="BJ165" s="6" t="s">
        <v>19</v>
      </c>
      <c r="BK165" s="116">
        <f>ROUND($L$165*$K$165,2)</f>
        <v>0</v>
      </c>
      <c r="BL165" s="6" t="s">
        <v>149</v>
      </c>
    </row>
    <row r="166" spans="2:51" s="6" customFormat="1" ht="15.75" customHeight="1">
      <c r="B166" s="117"/>
      <c r="E166" s="118"/>
      <c r="F166" s="182" t="s">
        <v>388</v>
      </c>
      <c r="G166" s="183"/>
      <c r="H166" s="183"/>
      <c r="I166" s="183"/>
      <c r="K166" s="119">
        <v>399</v>
      </c>
      <c r="R166" s="120"/>
      <c r="T166" s="121"/>
      <c r="AA166" s="122"/>
      <c r="AT166" s="118" t="s">
        <v>151</v>
      </c>
      <c r="AU166" s="118" t="s">
        <v>99</v>
      </c>
      <c r="AV166" s="118" t="s">
        <v>99</v>
      </c>
      <c r="AW166" s="118" t="s">
        <v>109</v>
      </c>
      <c r="AX166" s="118" t="s">
        <v>19</v>
      </c>
      <c r="AY166" s="118" t="s">
        <v>143</v>
      </c>
    </row>
    <row r="167" spans="2:64" s="6" customFormat="1" ht="39" customHeight="1">
      <c r="B167" s="19"/>
      <c r="C167" s="109" t="s">
        <v>321</v>
      </c>
      <c r="D167" s="109" t="s">
        <v>145</v>
      </c>
      <c r="E167" s="110" t="s">
        <v>215</v>
      </c>
      <c r="F167" s="179" t="s">
        <v>216</v>
      </c>
      <c r="G167" s="180"/>
      <c r="H167" s="180"/>
      <c r="I167" s="180"/>
      <c r="J167" s="111" t="s">
        <v>158</v>
      </c>
      <c r="K167" s="112">
        <v>35910</v>
      </c>
      <c r="L167" s="181">
        <v>0</v>
      </c>
      <c r="M167" s="180"/>
      <c r="N167" s="181">
        <f>ROUND($L$167*$K$167,2)</f>
        <v>0</v>
      </c>
      <c r="O167" s="180"/>
      <c r="P167" s="180"/>
      <c r="Q167" s="180"/>
      <c r="R167" s="20"/>
      <c r="T167" s="113"/>
      <c r="U167" s="25" t="s">
        <v>39</v>
      </c>
      <c r="V167" s="114">
        <v>0</v>
      </c>
      <c r="W167" s="114">
        <f>$V$167*$K$167</f>
        <v>0</v>
      </c>
      <c r="X167" s="114">
        <v>0</v>
      </c>
      <c r="Y167" s="114">
        <f>$X$167*$K$167</f>
        <v>0</v>
      </c>
      <c r="Z167" s="114">
        <v>0</v>
      </c>
      <c r="AA167" s="115">
        <f>$Z$167*$K$167</f>
        <v>0</v>
      </c>
      <c r="AR167" s="6" t="s">
        <v>149</v>
      </c>
      <c r="AT167" s="6" t="s">
        <v>145</v>
      </c>
      <c r="AU167" s="6" t="s">
        <v>99</v>
      </c>
      <c r="AY167" s="6" t="s">
        <v>143</v>
      </c>
      <c r="BE167" s="116">
        <f>IF($U$167="základní",$N$167,0)</f>
        <v>0</v>
      </c>
      <c r="BF167" s="116">
        <f>IF($U$167="snížená",$N$167,0)</f>
        <v>0</v>
      </c>
      <c r="BG167" s="116">
        <f>IF($U$167="zákl. přenesená",$N$167,0)</f>
        <v>0</v>
      </c>
      <c r="BH167" s="116">
        <f>IF($U$167="sníž. přenesená",$N$167,0)</f>
        <v>0</v>
      </c>
      <c r="BI167" s="116">
        <f>IF($U$167="nulová",$N$167,0)</f>
        <v>0</v>
      </c>
      <c r="BJ167" s="6" t="s">
        <v>19</v>
      </c>
      <c r="BK167" s="116">
        <f>ROUND($L$167*$K$167,2)</f>
        <v>0</v>
      </c>
      <c r="BL167" s="6" t="s">
        <v>149</v>
      </c>
    </row>
    <row r="168" spans="2:51" s="6" customFormat="1" ht="15.75" customHeight="1">
      <c r="B168" s="117"/>
      <c r="E168" s="118"/>
      <c r="F168" s="182" t="s">
        <v>389</v>
      </c>
      <c r="G168" s="183"/>
      <c r="H168" s="183"/>
      <c r="I168" s="183"/>
      <c r="K168" s="119">
        <v>35910</v>
      </c>
      <c r="R168" s="120"/>
      <c r="T168" s="121"/>
      <c r="AA168" s="122"/>
      <c r="AT168" s="118" t="s">
        <v>151</v>
      </c>
      <c r="AU168" s="118" t="s">
        <v>99</v>
      </c>
      <c r="AV168" s="118" t="s">
        <v>99</v>
      </c>
      <c r="AW168" s="118" t="s">
        <v>109</v>
      </c>
      <c r="AX168" s="118" t="s">
        <v>19</v>
      </c>
      <c r="AY168" s="118" t="s">
        <v>143</v>
      </c>
    </row>
    <row r="169" spans="2:64" s="6" customFormat="1" ht="39" customHeight="1">
      <c r="B169" s="19"/>
      <c r="C169" s="109" t="s">
        <v>324</v>
      </c>
      <c r="D169" s="109" t="s">
        <v>145</v>
      </c>
      <c r="E169" s="110" t="s">
        <v>219</v>
      </c>
      <c r="F169" s="179" t="s">
        <v>220</v>
      </c>
      <c r="G169" s="180"/>
      <c r="H169" s="180"/>
      <c r="I169" s="180"/>
      <c r="J169" s="111" t="s">
        <v>158</v>
      </c>
      <c r="K169" s="112">
        <v>399</v>
      </c>
      <c r="L169" s="181">
        <v>0</v>
      </c>
      <c r="M169" s="180"/>
      <c r="N169" s="181">
        <f>ROUND($L$169*$K$169,2)</f>
        <v>0</v>
      </c>
      <c r="O169" s="180"/>
      <c r="P169" s="180"/>
      <c r="Q169" s="180"/>
      <c r="R169" s="20"/>
      <c r="T169" s="113"/>
      <c r="U169" s="25" t="s">
        <v>39</v>
      </c>
      <c r="V169" s="114">
        <v>0.087</v>
      </c>
      <c r="W169" s="114">
        <f>$V$169*$K$169</f>
        <v>34.713</v>
      </c>
      <c r="X169" s="114">
        <v>0</v>
      </c>
      <c r="Y169" s="114">
        <f>$X$169*$K$169</f>
        <v>0</v>
      </c>
      <c r="Z169" s="114">
        <v>0</v>
      </c>
      <c r="AA169" s="115">
        <f>$Z$169*$K$169</f>
        <v>0</v>
      </c>
      <c r="AR169" s="6" t="s">
        <v>149</v>
      </c>
      <c r="AT169" s="6" t="s">
        <v>145</v>
      </c>
      <c r="AU169" s="6" t="s">
        <v>99</v>
      </c>
      <c r="AY169" s="6" t="s">
        <v>143</v>
      </c>
      <c r="BE169" s="116">
        <f>IF($U$169="základní",$N$169,0)</f>
        <v>0</v>
      </c>
      <c r="BF169" s="116">
        <f>IF($U$169="snížená",$N$169,0)</f>
        <v>0</v>
      </c>
      <c r="BG169" s="116">
        <f>IF($U$169="zákl. přenesená",$N$169,0)</f>
        <v>0</v>
      </c>
      <c r="BH169" s="116">
        <f>IF($U$169="sníž. přenesená",$N$169,0)</f>
        <v>0</v>
      </c>
      <c r="BI169" s="116">
        <f>IF($U$169="nulová",$N$169,0)</f>
        <v>0</v>
      </c>
      <c r="BJ169" s="6" t="s">
        <v>19</v>
      </c>
      <c r="BK169" s="116">
        <f>ROUND($L$169*$K$169,2)</f>
        <v>0</v>
      </c>
      <c r="BL169" s="6" t="s">
        <v>149</v>
      </c>
    </row>
    <row r="170" spans="2:64" s="6" customFormat="1" ht="27" customHeight="1">
      <c r="B170" s="19"/>
      <c r="C170" s="109" t="s">
        <v>210</v>
      </c>
      <c r="D170" s="109" t="s">
        <v>145</v>
      </c>
      <c r="E170" s="110" t="s">
        <v>222</v>
      </c>
      <c r="F170" s="179" t="s">
        <v>223</v>
      </c>
      <c r="G170" s="180"/>
      <c r="H170" s="180"/>
      <c r="I170" s="180"/>
      <c r="J170" s="111" t="s">
        <v>158</v>
      </c>
      <c r="K170" s="112">
        <v>89.655</v>
      </c>
      <c r="L170" s="181">
        <v>0</v>
      </c>
      <c r="M170" s="180"/>
      <c r="N170" s="181">
        <f>ROUND($L$170*$K$170,2)</f>
        <v>0</v>
      </c>
      <c r="O170" s="180"/>
      <c r="P170" s="180"/>
      <c r="Q170" s="180"/>
      <c r="R170" s="20"/>
      <c r="T170" s="113"/>
      <c r="U170" s="25" t="s">
        <v>39</v>
      </c>
      <c r="V170" s="114">
        <v>0.612</v>
      </c>
      <c r="W170" s="114">
        <f>$V$170*$K$170</f>
        <v>54.86886</v>
      </c>
      <c r="X170" s="114">
        <v>0</v>
      </c>
      <c r="Y170" s="114">
        <f>$X$170*$K$170</f>
        <v>0</v>
      </c>
      <c r="Z170" s="114">
        <v>0.062</v>
      </c>
      <c r="AA170" s="115">
        <f>$Z$170*$K$170</f>
        <v>5.55861</v>
      </c>
      <c r="AR170" s="6" t="s">
        <v>149</v>
      </c>
      <c r="AT170" s="6" t="s">
        <v>145</v>
      </c>
      <c r="AU170" s="6" t="s">
        <v>99</v>
      </c>
      <c r="AY170" s="6" t="s">
        <v>143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6" t="s">
        <v>19</v>
      </c>
      <c r="BK170" s="116">
        <f>ROUND($L$170*$K$170,2)</f>
        <v>0</v>
      </c>
      <c r="BL170" s="6" t="s">
        <v>149</v>
      </c>
    </row>
    <row r="171" spans="2:51" s="6" customFormat="1" ht="27" customHeight="1">
      <c r="B171" s="117"/>
      <c r="E171" s="118"/>
      <c r="F171" s="182" t="s">
        <v>390</v>
      </c>
      <c r="G171" s="183"/>
      <c r="H171" s="183"/>
      <c r="I171" s="183"/>
      <c r="K171" s="119">
        <v>89.655</v>
      </c>
      <c r="R171" s="120"/>
      <c r="T171" s="121"/>
      <c r="AA171" s="122"/>
      <c r="AT171" s="118" t="s">
        <v>151</v>
      </c>
      <c r="AU171" s="118" t="s">
        <v>99</v>
      </c>
      <c r="AV171" s="118" t="s">
        <v>99</v>
      </c>
      <c r="AW171" s="118" t="s">
        <v>109</v>
      </c>
      <c r="AX171" s="118" t="s">
        <v>19</v>
      </c>
      <c r="AY171" s="118" t="s">
        <v>143</v>
      </c>
    </row>
    <row r="172" spans="2:64" s="6" customFormat="1" ht="27" customHeight="1">
      <c r="B172" s="19"/>
      <c r="C172" s="109" t="s">
        <v>214</v>
      </c>
      <c r="D172" s="109" t="s">
        <v>145</v>
      </c>
      <c r="E172" s="110" t="s">
        <v>225</v>
      </c>
      <c r="F172" s="179" t="s">
        <v>226</v>
      </c>
      <c r="G172" s="180"/>
      <c r="H172" s="180"/>
      <c r="I172" s="180"/>
      <c r="J172" s="111" t="s">
        <v>158</v>
      </c>
      <c r="K172" s="112">
        <v>7.678</v>
      </c>
      <c r="L172" s="181">
        <v>0</v>
      </c>
      <c r="M172" s="180"/>
      <c r="N172" s="181">
        <f>ROUND($L$172*$K$172,2)</f>
        <v>0</v>
      </c>
      <c r="O172" s="180"/>
      <c r="P172" s="180"/>
      <c r="Q172" s="180"/>
      <c r="R172" s="20"/>
      <c r="T172" s="113"/>
      <c r="U172" s="25" t="s">
        <v>39</v>
      </c>
      <c r="V172" s="114">
        <v>0.718</v>
      </c>
      <c r="W172" s="114">
        <f>$V$172*$K$172</f>
        <v>5.512804</v>
      </c>
      <c r="X172" s="114">
        <v>0</v>
      </c>
      <c r="Y172" s="114">
        <f>$X$172*$K$172</f>
        <v>0</v>
      </c>
      <c r="Z172" s="114">
        <v>0.063</v>
      </c>
      <c r="AA172" s="115">
        <f>$Z$172*$K$172</f>
        <v>0.483714</v>
      </c>
      <c r="AR172" s="6" t="s">
        <v>149</v>
      </c>
      <c r="AT172" s="6" t="s">
        <v>145</v>
      </c>
      <c r="AU172" s="6" t="s">
        <v>99</v>
      </c>
      <c r="AY172" s="6" t="s">
        <v>143</v>
      </c>
      <c r="BE172" s="116">
        <f>IF($U$172="základní",$N$172,0)</f>
        <v>0</v>
      </c>
      <c r="BF172" s="116">
        <f>IF($U$172="snížená",$N$172,0)</f>
        <v>0</v>
      </c>
      <c r="BG172" s="116">
        <f>IF($U$172="zákl. přenesená",$N$172,0)</f>
        <v>0</v>
      </c>
      <c r="BH172" s="116">
        <f>IF($U$172="sníž. přenesená",$N$172,0)</f>
        <v>0</v>
      </c>
      <c r="BI172" s="116">
        <f>IF($U$172="nulová",$N$172,0)</f>
        <v>0</v>
      </c>
      <c r="BJ172" s="6" t="s">
        <v>19</v>
      </c>
      <c r="BK172" s="116">
        <f>ROUND($L$172*$K$172,2)</f>
        <v>0</v>
      </c>
      <c r="BL172" s="6" t="s">
        <v>149</v>
      </c>
    </row>
    <row r="173" spans="2:51" s="6" customFormat="1" ht="15.75" customHeight="1">
      <c r="B173" s="117"/>
      <c r="E173" s="118"/>
      <c r="F173" s="182" t="s">
        <v>391</v>
      </c>
      <c r="G173" s="183"/>
      <c r="H173" s="183"/>
      <c r="I173" s="183"/>
      <c r="K173" s="119">
        <v>7.678</v>
      </c>
      <c r="R173" s="120"/>
      <c r="T173" s="121"/>
      <c r="AA173" s="122"/>
      <c r="AT173" s="118" t="s">
        <v>151</v>
      </c>
      <c r="AU173" s="118" t="s">
        <v>99</v>
      </c>
      <c r="AV173" s="118" t="s">
        <v>99</v>
      </c>
      <c r="AW173" s="118" t="s">
        <v>109</v>
      </c>
      <c r="AX173" s="118" t="s">
        <v>19</v>
      </c>
      <c r="AY173" s="118" t="s">
        <v>143</v>
      </c>
    </row>
    <row r="174" spans="2:64" s="6" customFormat="1" ht="27" customHeight="1">
      <c r="B174" s="19"/>
      <c r="C174" s="109" t="s">
        <v>309</v>
      </c>
      <c r="D174" s="109" t="s">
        <v>145</v>
      </c>
      <c r="E174" s="110" t="s">
        <v>232</v>
      </c>
      <c r="F174" s="179" t="s">
        <v>233</v>
      </c>
      <c r="G174" s="180"/>
      <c r="H174" s="180"/>
      <c r="I174" s="180"/>
      <c r="J174" s="111" t="s">
        <v>158</v>
      </c>
      <c r="K174" s="112">
        <v>52.375</v>
      </c>
      <c r="L174" s="181">
        <v>0</v>
      </c>
      <c r="M174" s="180"/>
      <c r="N174" s="181">
        <f>ROUND($L$174*$K$174,2)</f>
        <v>0</v>
      </c>
      <c r="O174" s="180"/>
      <c r="P174" s="180"/>
      <c r="Q174" s="180"/>
      <c r="R174" s="20"/>
      <c r="T174" s="113"/>
      <c r="U174" s="25" t="s">
        <v>39</v>
      </c>
      <c r="V174" s="114">
        <v>0.39</v>
      </c>
      <c r="W174" s="114">
        <f>$V$174*$K$174</f>
        <v>20.42625</v>
      </c>
      <c r="X174" s="114">
        <v>0</v>
      </c>
      <c r="Y174" s="114">
        <f>$X$174*$K$174</f>
        <v>0</v>
      </c>
      <c r="Z174" s="114">
        <v>0.089</v>
      </c>
      <c r="AA174" s="115">
        <f>$Z$174*$K$174</f>
        <v>4.661375</v>
      </c>
      <c r="AR174" s="6" t="s">
        <v>149</v>
      </c>
      <c r="AT174" s="6" t="s">
        <v>145</v>
      </c>
      <c r="AU174" s="6" t="s">
        <v>99</v>
      </c>
      <c r="AY174" s="6" t="s">
        <v>143</v>
      </c>
      <c r="BE174" s="116">
        <f>IF($U$174="základní",$N$174,0)</f>
        <v>0</v>
      </c>
      <c r="BF174" s="116">
        <f>IF($U$174="snížená",$N$174,0)</f>
        <v>0</v>
      </c>
      <c r="BG174" s="116">
        <f>IF($U$174="zákl. přenesená",$N$174,0)</f>
        <v>0</v>
      </c>
      <c r="BH174" s="116">
        <f>IF($U$174="sníž. přenesená",$N$174,0)</f>
        <v>0</v>
      </c>
      <c r="BI174" s="116">
        <f>IF($U$174="nulová",$N$174,0)</f>
        <v>0</v>
      </c>
      <c r="BJ174" s="6" t="s">
        <v>19</v>
      </c>
      <c r="BK174" s="116">
        <f>ROUND($L$174*$K$174,2)</f>
        <v>0</v>
      </c>
      <c r="BL174" s="6" t="s">
        <v>149</v>
      </c>
    </row>
    <row r="175" spans="2:51" s="6" customFormat="1" ht="15.75" customHeight="1">
      <c r="B175" s="117"/>
      <c r="E175" s="118"/>
      <c r="F175" s="182" t="s">
        <v>386</v>
      </c>
      <c r="G175" s="183"/>
      <c r="H175" s="183"/>
      <c r="I175" s="183"/>
      <c r="K175" s="119">
        <v>52.375</v>
      </c>
      <c r="R175" s="120"/>
      <c r="T175" s="121"/>
      <c r="AA175" s="122"/>
      <c r="AT175" s="118" t="s">
        <v>151</v>
      </c>
      <c r="AU175" s="118" t="s">
        <v>99</v>
      </c>
      <c r="AV175" s="118" t="s">
        <v>99</v>
      </c>
      <c r="AW175" s="118" t="s">
        <v>109</v>
      </c>
      <c r="AX175" s="118" t="s">
        <v>19</v>
      </c>
      <c r="AY175" s="118" t="s">
        <v>143</v>
      </c>
    </row>
    <row r="176" spans="2:63" s="99" customFormat="1" ht="30.75" customHeight="1">
      <c r="B176" s="100"/>
      <c r="D176" s="108" t="s">
        <v>114</v>
      </c>
      <c r="N176" s="177">
        <f>$BK$176</f>
        <v>0</v>
      </c>
      <c r="O176" s="178"/>
      <c r="P176" s="178"/>
      <c r="Q176" s="178"/>
      <c r="R176" s="103"/>
      <c r="T176" s="104"/>
      <c r="W176" s="105">
        <f>SUM($W$177:$W$181)</f>
        <v>29.176</v>
      </c>
      <c r="Y176" s="105">
        <f>SUM($Y$177:$Y$181)</f>
        <v>0</v>
      </c>
      <c r="AA176" s="106">
        <f>SUM($AA$177:$AA$181)</f>
        <v>0</v>
      </c>
      <c r="AR176" s="102" t="s">
        <v>19</v>
      </c>
      <c r="AT176" s="102" t="s">
        <v>73</v>
      </c>
      <c r="AU176" s="102" t="s">
        <v>19</v>
      </c>
      <c r="AY176" s="102" t="s">
        <v>143</v>
      </c>
      <c r="BK176" s="107">
        <f>SUM($BK$177:$BK$181)</f>
        <v>0</v>
      </c>
    </row>
    <row r="177" spans="2:64" s="6" customFormat="1" ht="27" customHeight="1">
      <c r="B177" s="19"/>
      <c r="C177" s="109" t="s">
        <v>241</v>
      </c>
      <c r="D177" s="109" t="s">
        <v>145</v>
      </c>
      <c r="E177" s="110" t="s">
        <v>235</v>
      </c>
      <c r="F177" s="179" t="s">
        <v>236</v>
      </c>
      <c r="G177" s="180"/>
      <c r="H177" s="180"/>
      <c r="I177" s="180"/>
      <c r="J177" s="111" t="s">
        <v>237</v>
      </c>
      <c r="K177" s="112">
        <v>11.2</v>
      </c>
      <c r="L177" s="181">
        <v>0</v>
      </c>
      <c r="M177" s="180"/>
      <c r="N177" s="181">
        <f>ROUND($L$177*$K$177,2)</f>
        <v>0</v>
      </c>
      <c r="O177" s="180"/>
      <c r="P177" s="180"/>
      <c r="Q177" s="180"/>
      <c r="R177" s="20"/>
      <c r="T177" s="113"/>
      <c r="U177" s="25" t="s">
        <v>39</v>
      </c>
      <c r="V177" s="114">
        <v>2.42</v>
      </c>
      <c r="W177" s="114">
        <f>$V$177*$K$177</f>
        <v>27.104</v>
      </c>
      <c r="X177" s="114">
        <v>0</v>
      </c>
      <c r="Y177" s="114">
        <f>$X$177*$K$177</f>
        <v>0</v>
      </c>
      <c r="Z177" s="114">
        <v>0</v>
      </c>
      <c r="AA177" s="115">
        <f>$Z$177*$K$177</f>
        <v>0</v>
      </c>
      <c r="AR177" s="6" t="s">
        <v>149</v>
      </c>
      <c r="AT177" s="6" t="s">
        <v>145</v>
      </c>
      <c r="AU177" s="6" t="s">
        <v>99</v>
      </c>
      <c r="AY177" s="6" t="s">
        <v>143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6" t="s">
        <v>19</v>
      </c>
      <c r="BK177" s="116">
        <f>ROUND($L$177*$K$177,2)</f>
        <v>0</v>
      </c>
      <c r="BL177" s="6" t="s">
        <v>149</v>
      </c>
    </row>
    <row r="178" spans="2:64" s="6" customFormat="1" ht="27" customHeight="1">
      <c r="B178" s="19"/>
      <c r="C178" s="109" t="s">
        <v>245</v>
      </c>
      <c r="D178" s="109" t="s">
        <v>145</v>
      </c>
      <c r="E178" s="110" t="s">
        <v>239</v>
      </c>
      <c r="F178" s="179" t="s">
        <v>240</v>
      </c>
      <c r="G178" s="180"/>
      <c r="H178" s="180"/>
      <c r="I178" s="180"/>
      <c r="J178" s="111" t="s">
        <v>237</v>
      </c>
      <c r="K178" s="112">
        <v>11.2</v>
      </c>
      <c r="L178" s="181">
        <v>0</v>
      </c>
      <c r="M178" s="180"/>
      <c r="N178" s="181">
        <f>ROUND($L$178*$K$178,2)</f>
        <v>0</v>
      </c>
      <c r="O178" s="180"/>
      <c r="P178" s="180"/>
      <c r="Q178" s="180"/>
      <c r="R178" s="20"/>
      <c r="T178" s="113"/>
      <c r="U178" s="25" t="s">
        <v>39</v>
      </c>
      <c r="V178" s="114">
        <v>0.125</v>
      </c>
      <c r="W178" s="114">
        <f>$V$178*$K$178</f>
        <v>1.4</v>
      </c>
      <c r="X178" s="114">
        <v>0</v>
      </c>
      <c r="Y178" s="114">
        <f>$X$178*$K$178</f>
        <v>0</v>
      </c>
      <c r="Z178" s="114">
        <v>0</v>
      </c>
      <c r="AA178" s="115">
        <f>$Z$178*$K$178</f>
        <v>0</v>
      </c>
      <c r="AR178" s="6" t="s">
        <v>149</v>
      </c>
      <c r="AT178" s="6" t="s">
        <v>145</v>
      </c>
      <c r="AU178" s="6" t="s">
        <v>99</v>
      </c>
      <c r="AY178" s="6" t="s">
        <v>143</v>
      </c>
      <c r="BE178" s="116">
        <f>IF($U$178="základní",$N$178,0)</f>
        <v>0</v>
      </c>
      <c r="BF178" s="116">
        <f>IF($U$178="snížená",$N$178,0)</f>
        <v>0</v>
      </c>
      <c r="BG178" s="116">
        <f>IF($U$178="zákl. přenesená",$N$178,0)</f>
        <v>0</v>
      </c>
      <c r="BH178" s="116">
        <f>IF($U$178="sníž. přenesená",$N$178,0)</f>
        <v>0</v>
      </c>
      <c r="BI178" s="116">
        <f>IF($U$178="nulová",$N$178,0)</f>
        <v>0</v>
      </c>
      <c r="BJ178" s="6" t="s">
        <v>19</v>
      </c>
      <c r="BK178" s="116">
        <f>ROUND($L$178*$K$178,2)</f>
        <v>0</v>
      </c>
      <c r="BL178" s="6" t="s">
        <v>149</v>
      </c>
    </row>
    <row r="179" spans="2:64" s="6" customFormat="1" ht="27" customHeight="1">
      <c r="B179" s="19"/>
      <c r="C179" s="109" t="s">
        <v>268</v>
      </c>
      <c r="D179" s="109" t="s">
        <v>145</v>
      </c>
      <c r="E179" s="110" t="s">
        <v>242</v>
      </c>
      <c r="F179" s="179" t="s">
        <v>243</v>
      </c>
      <c r="G179" s="180"/>
      <c r="H179" s="180"/>
      <c r="I179" s="180"/>
      <c r="J179" s="111" t="s">
        <v>237</v>
      </c>
      <c r="K179" s="112">
        <v>112</v>
      </c>
      <c r="L179" s="181">
        <v>0</v>
      </c>
      <c r="M179" s="180"/>
      <c r="N179" s="181">
        <f>ROUND($L$179*$K$179,2)</f>
        <v>0</v>
      </c>
      <c r="O179" s="180"/>
      <c r="P179" s="180"/>
      <c r="Q179" s="180"/>
      <c r="R179" s="20"/>
      <c r="T179" s="113"/>
      <c r="U179" s="25" t="s">
        <v>39</v>
      </c>
      <c r="V179" s="114">
        <v>0.006</v>
      </c>
      <c r="W179" s="114">
        <f>$V$179*$K$179</f>
        <v>0.672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6" t="s">
        <v>149</v>
      </c>
      <c r="AT179" s="6" t="s">
        <v>145</v>
      </c>
      <c r="AU179" s="6" t="s">
        <v>99</v>
      </c>
      <c r="AY179" s="6" t="s">
        <v>143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19</v>
      </c>
      <c r="BK179" s="116">
        <f>ROUND($L$179*$K$179,2)</f>
        <v>0</v>
      </c>
      <c r="BL179" s="6" t="s">
        <v>149</v>
      </c>
    </row>
    <row r="180" spans="2:51" s="6" customFormat="1" ht="15.75" customHeight="1">
      <c r="B180" s="117"/>
      <c r="E180" s="118"/>
      <c r="F180" s="182" t="s">
        <v>392</v>
      </c>
      <c r="G180" s="183"/>
      <c r="H180" s="183"/>
      <c r="I180" s="183"/>
      <c r="K180" s="119">
        <v>112</v>
      </c>
      <c r="R180" s="120"/>
      <c r="T180" s="121"/>
      <c r="AA180" s="122"/>
      <c r="AT180" s="118" t="s">
        <v>151</v>
      </c>
      <c r="AU180" s="118" t="s">
        <v>99</v>
      </c>
      <c r="AV180" s="118" t="s">
        <v>99</v>
      </c>
      <c r="AW180" s="118" t="s">
        <v>109</v>
      </c>
      <c r="AX180" s="118" t="s">
        <v>19</v>
      </c>
      <c r="AY180" s="118" t="s">
        <v>143</v>
      </c>
    </row>
    <row r="181" spans="2:64" s="6" customFormat="1" ht="27" customHeight="1">
      <c r="B181" s="19"/>
      <c r="C181" s="109" t="s">
        <v>251</v>
      </c>
      <c r="D181" s="109" t="s">
        <v>145</v>
      </c>
      <c r="E181" s="110" t="s">
        <v>246</v>
      </c>
      <c r="F181" s="179" t="s">
        <v>247</v>
      </c>
      <c r="G181" s="180"/>
      <c r="H181" s="180"/>
      <c r="I181" s="180"/>
      <c r="J181" s="111" t="s">
        <v>237</v>
      </c>
      <c r="K181" s="112">
        <v>11.2</v>
      </c>
      <c r="L181" s="181">
        <v>0</v>
      </c>
      <c r="M181" s="180"/>
      <c r="N181" s="181">
        <f>ROUND($L$181*$K$181,2)</f>
        <v>0</v>
      </c>
      <c r="O181" s="180"/>
      <c r="P181" s="180"/>
      <c r="Q181" s="180"/>
      <c r="R181" s="20"/>
      <c r="T181" s="113"/>
      <c r="U181" s="25" t="s">
        <v>39</v>
      </c>
      <c r="V181" s="114">
        <v>0</v>
      </c>
      <c r="W181" s="114">
        <f>$V$181*$K$181</f>
        <v>0</v>
      </c>
      <c r="X181" s="114">
        <v>0</v>
      </c>
      <c r="Y181" s="114">
        <f>$X$181*$K$181</f>
        <v>0</v>
      </c>
      <c r="Z181" s="114">
        <v>0</v>
      </c>
      <c r="AA181" s="115">
        <f>$Z$181*$K$181</f>
        <v>0</v>
      </c>
      <c r="AR181" s="6" t="s">
        <v>149</v>
      </c>
      <c r="AT181" s="6" t="s">
        <v>145</v>
      </c>
      <c r="AU181" s="6" t="s">
        <v>99</v>
      </c>
      <c r="AY181" s="6" t="s">
        <v>143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6" t="s">
        <v>19</v>
      </c>
      <c r="BK181" s="116">
        <f>ROUND($L$181*$K$181,2)</f>
        <v>0</v>
      </c>
      <c r="BL181" s="6" t="s">
        <v>149</v>
      </c>
    </row>
    <row r="182" spans="2:63" s="99" customFormat="1" ht="30.75" customHeight="1">
      <c r="B182" s="100"/>
      <c r="D182" s="108" t="s">
        <v>115</v>
      </c>
      <c r="N182" s="177">
        <f>$BK$182</f>
        <v>0</v>
      </c>
      <c r="O182" s="178"/>
      <c r="P182" s="178"/>
      <c r="Q182" s="178"/>
      <c r="R182" s="103"/>
      <c r="T182" s="104"/>
      <c r="W182" s="105">
        <f>$W$183</f>
        <v>40.43312</v>
      </c>
      <c r="Y182" s="105">
        <f>$Y$183</f>
        <v>0</v>
      </c>
      <c r="AA182" s="106">
        <f>$AA$183</f>
        <v>0</v>
      </c>
      <c r="AR182" s="102" t="s">
        <v>19</v>
      </c>
      <c r="AT182" s="102" t="s">
        <v>73</v>
      </c>
      <c r="AU182" s="102" t="s">
        <v>19</v>
      </c>
      <c r="AY182" s="102" t="s">
        <v>143</v>
      </c>
      <c r="BK182" s="107">
        <f>$BK$183</f>
        <v>0</v>
      </c>
    </row>
    <row r="183" spans="2:64" s="6" customFormat="1" ht="15.75" customHeight="1">
      <c r="B183" s="19"/>
      <c r="C183" s="109" t="s">
        <v>234</v>
      </c>
      <c r="D183" s="109" t="s">
        <v>145</v>
      </c>
      <c r="E183" s="110" t="s">
        <v>249</v>
      </c>
      <c r="F183" s="179" t="s">
        <v>250</v>
      </c>
      <c r="G183" s="180"/>
      <c r="H183" s="180"/>
      <c r="I183" s="180"/>
      <c r="J183" s="111" t="s">
        <v>237</v>
      </c>
      <c r="K183" s="112">
        <v>11.108</v>
      </c>
      <c r="L183" s="181">
        <v>0</v>
      </c>
      <c r="M183" s="180"/>
      <c r="N183" s="181">
        <f>ROUND($L$183*$K$183,2)</f>
        <v>0</v>
      </c>
      <c r="O183" s="180"/>
      <c r="P183" s="180"/>
      <c r="Q183" s="180"/>
      <c r="R183" s="20"/>
      <c r="T183" s="113"/>
      <c r="U183" s="25" t="s">
        <v>39</v>
      </c>
      <c r="V183" s="114">
        <v>3.64</v>
      </c>
      <c r="W183" s="114">
        <f>$V$183*$K$183</f>
        <v>40.43312</v>
      </c>
      <c r="X183" s="114">
        <v>0</v>
      </c>
      <c r="Y183" s="114">
        <f>$X$183*$K$183</f>
        <v>0</v>
      </c>
      <c r="Z183" s="114">
        <v>0</v>
      </c>
      <c r="AA183" s="115">
        <f>$Z$183*$K$183</f>
        <v>0</v>
      </c>
      <c r="AR183" s="6" t="s">
        <v>149</v>
      </c>
      <c r="AT183" s="6" t="s">
        <v>145</v>
      </c>
      <c r="AU183" s="6" t="s">
        <v>99</v>
      </c>
      <c r="AY183" s="6" t="s">
        <v>143</v>
      </c>
      <c r="BE183" s="116">
        <f>IF($U$183="základní",$N$183,0)</f>
        <v>0</v>
      </c>
      <c r="BF183" s="116">
        <f>IF($U$183="snížená",$N$183,0)</f>
        <v>0</v>
      </c>
      <c r="BG183" s="116">
        <f>IF($U$183="zákl. přenesená",$N$183,0)</f>
        <v>0</v>
      </c>
      <c r="BH183" s="116">
        <f>IF($U$183="sníž. přenesená",$N$183,0)</f>
        <v>0</v>
      </c>
      <c r="BI183" s="116">
        <f>IF($U$183="nulová",$N$183,0)</f>
        <v>0</v>
      </c>
      <c r="BJ183" s="6" t="s">
        <v>19</v>
      </c>
      <c r="BK183" s="116">
        <f>ROUND($L$183*$K$183,2)</f>
        <v>0</v>
      </c>
      <c r="BL183" s="6" t="s">
        <v>149</v>
      </c>
    </row>
    <row r="184" spans="2:63" s="99" customFormat="1" ht="37.5" customHeight="1">
      <c r="B184" s="100"/>
      <c r="D184" s="101" t="s">
        <v>116</v>
      </c>
      <c r="N184" s="185">
        <f>$BK$184</f>
        <v>0</v>
      </c>
      <c r="O184" s="178"/>
      <c r="P184" s="178"/>
      <c r="Q184" s="178"/>
      <c r="R184" s="103"/>
      <c r="T184" s="104"/>
      <c r="W184" s="105">
        <f>$W$185+$W$190+$W$196+$W$199+$W$202+$W$204+$W$213+$W$225</f>
        <v>764.5600549999999</v>
      </c>
      <c r="Y184" s="105">
        <f>$Y$185+$Y$190+$Y$196+$Y$199+$Y$202+$Y$204+$Y$213+$Y$225</f>
        <v>10.24899515</v>
      </c>
      <c r="AA184" s="106">
        <f>$AA$185+$AA$190+$AA$196+$AA$199+$AA$202+$AA$204+$AA$213+$AA$225</f>
        <v>0.4623602</v>
      </c>
      <c r="AR184" s="102" t="s">
        <v>99</v>
      </c>
      <c r="AT184" s="102" t="s">
        <v>73</v>
      </c>
      <c r="AU184" s="102" t="s">
        <v>74</v>
      </c>
      <c r="AY184" s="102" t="s">
        <v>143</v>
      </c>
      <c r="BK184" s="107">
        <f>$BK$185+$BK$190+$BK$196+$BK$199+$BK$202+$BK$204+$BK$213+$BK$225</f>
        <v>0</v>
      </c>
    </row>
    <row r="185" spans="2:63" s="99" customFormat="1" ht="21" customHeight="1">
      <c r="B185" s="100"/>
      <c r="D185" s="108" t="s">
        <v>117</v>
      </c>
      <c r="N185" s="177">
        <f>$BK$185</f>
        <v>0</v>
      </c>
      <c r="O185" s="178"/>
      <c r="P185" s="178"/>
      <c r="Q185" s="178"/>
      <c r="R185" s="103"/>
      <c r="T185" s="104"/>
      <c r="W185" s="105">
        <f>SUM($W$186:$W$189)</f>
        <v>95.49577499999998</v>
      </c>
      <c r="Y185" s="105">
        <f>SUM($Y$186:$Y$189)</f>
        <v>2.0453704999999998</v>
      </c>
      <c r="AA185" s="106">
        <f>SUM($AA$186:$AA$189)</f>
        <v>0</v>
      </c>
      <c r="AR185" s="102" t="s">
        <v>99</v>
      </c>
      <c r="AT185" s="102" t="s">
        <v>73</v>
      </c>
      <c r="AU185" s="102" t="s">
        <v>19</v>
      </c>
      <c r="AY185" s="102" t="s">
        <v>143</v>
      </c>
      <c r="BK185" s="107">
        <f>SUM($BK$186:$BK$189)</f>
        <v>0</v>
      </c>
    </row>
    <row r="186" spans="2:64" s="6" customFormat="1" ht="27" customHeight="1">
      <c r="B186" s="19"/>
      <c r="C186" s="109" t="s">
        <v>295</v>
      </c>
      <c r="D186" s="109" t="s">
        <v>145</v>
      </c>
      <c r="E186" s="110" t="s">
        <v>252</v>
      </c>
      <c r="F186" s="179" t="s">
        <v>253</v>
      </c>
      <c r="G186" s="180"/>
      <c r="H186" s="180"/>
      <c r="I186" s="180"/>
      <c r="J186" s="111" t="s">
        <v>158</v>
      </c>
      <c r="K186" s="112">
        <v>677.275</v>
      </c>
      <c r="L186" s="181">
        <v>0</v>
      </c>
      <c r="M186" s="180"/>
      <c r="N186" s="181">
        <f>ROUND($L$186*$K$186,2)</f>
        <v>0</v>
      </c>
      <c r="O186" s="180"/>
      <c r="P186" s="180"/>
      <c r="Q186" s="180"/>
      <c r="R186" s="20"/>
      <c r="T186" s="113"/>
      <c r="U186" s="25" t="s">
        <v>39</v>
      </c>
      <c r="V186" s="114">
        <v>0.141</v>
      </c>
      <c r="W186" s="114">
        <f>$V$186*$K$186</f>
        <v>95.49577499999998</v>
      </c>
      <c r="X186" s="114">
        <v>0.00072</v>
      </c>
      <c r="Y186" s="114">
        <f>$X$186*$K$186</f>
        <v>0.487638</v>
      </c>
      <c r="Z186" s="114">
        <v>0</v>
      </c>
      <c r="AA186" s="115">
        <f>$Z$186*$K$186</f>
        <v>0</v>
      </c>
      <c r="AR186" s="6" t="s">
        <v>207</v>
      </c>
      <c r="AT186" s="6" t="s">
        <v>145</v>
      </c>
      <c r="AU186" s="6" t="s">
        <v>99</v>
      </c>
      <c r="AY186" s="6" t="s">
        <v>143</v>
      </c>
      <c r="BE186" s="116">
        <f>IF($U$186="základní",$N$186,0)</f>
        <v>0</v>
      </c>
      <c r="BF186" s="116">
        <f>IF($U$186="snížená",$N$186,0)</f>
        <v>0</v>
      </c>
      <c r="BG186" s="116">
        <f>IF($U$186="zákl. přenesená",$N$186,0)</f>
        <v>0</v>
      </c>
      <c r="BH186" s="116">
        <f>IF($U$186="sníž. přenesená",$N$186,0)</f>
        <v>0</v>
      </c>
      <c r="BI186" s="116">
        <f>IF($U$186="nulová",$N$186,0)</f>
        <v>0</v>
      </c>
      <c r="BJ186" s="6" t="s">
        <v>19</v>
      </c>
      <c r="BK186" s="116">
        <f>ROUND($L$186*$K$186,2)</f>
        <v>0</v>
      </c>
      <c r="BL186" s="6" t="s">
        <v>207</v>
      </c>
    </row>
    <row r="187" spans="2:51" s="6" customFormat="1" ht="15.75" customHeight="1">
      <c r="B187" s="117"/>
      <c r="E187" s="118"/>
      <c r="F187" s="182" t="s">
        <v>623</v>
      </c>
      <c r="G187" s="183"/>
      <c r="H187" s="183"/>
      <c r="I187" s="183"/>
      <c r="K187" s="119">
        <v>677.275</v>
      </c>
      <c r="R187" s="120"/>
      <c r="T187" s="121"/>
      <c r="AA187" s="122"/>
      <c r="AT187" s="118" t="s">
        <v>151</v>
      </c>
      <c r="AU187" s="118" t="s">
        <v>99</v>
      </c>
      <c r="AV187" s="118" t="s">
        <v>99</v>
      </c>
      <c r="AW187" s="118" t="s">
        <v>109</v>
      </c>
      <c r="AX187" s="118" t="s">
        <v>19</v>
      </c>
      <c r="AY187" s="118" t="s">
        <v>143</v>
      </c>
    </row>
    <row r="188" spans="2:64" s="6" customFormat="1" ht="27" customHeight="1">
      <c r="B188" s="19"/>
      <c r="C188" s="123" t="s">
        <v>228</v>
      </c>
      <c r="D188" s="123" t="s">
        <v>163</v>
      </c>
      <c r="E188" s="124" t="s">
        <v>256</v>
      </c>
      <c r="F188" s="186" t="s">
        <v>617</v>
      </c>
      <c r="G188" s="187"/>
      <c r="H188" s="187"/>
      <c r="I188" s="187"/>
      <c r="J188" s="125" t="s">
        <v>158</v>
      </c>
      <c r="K188" s="126">
        <v>677.275</v>
      </c>
      <c r="L188" s="188">
        <v>0</v>
      </c>
      <c r="M188" s="187"/>
      <c r="N188" s="188">
        <f>ROUND($L$188*$K$188,2)</f>
        <v>0</v>
      </c>
      <c r="O188" s="180"/>
      <c r="P188" s="180"/>
      <c r="Q188" s="180"/>
      <c r="R188" s="20"/>
      <c r="T188" s="113"/>
      <c r="U188" s="25" t="s">
        <v>39</v>
      </c>
      <c r="V188" s="114">
        <v>0</v>
      </c>
      <c r="W188" s="114">
        <f>$V$188*$K$188</f>
        <v>0</v>
      </c>
      <c r="X188" s="114">
        <v>0.0023</v>
      </c>
      <c r="Y188" s="114">
        <f>$X$188*$K$188</f>
        <v>1.5577325</v>
      </c>
      <c r="Z188" s="114">
        <v>0</v>
      </c>
      <c r="AA188" s="115">
        <f>$Z$188*$K$188</f>
        <v>0</v>
      </c>
      <c r="AR188" s="6" t="s">
        <v>257</v>
      </c>
      <c r="AT188" s="6" t="s">
        <v>163</v>
      </c>
      <c r="AU188" s="6" t="s">
        <v>99</v>
      </c>
      <c r="AY188" s="6" t="s">
        <v>143</v>
      </c>
      <c r="BE188" s="116">
        <f>IF($U$188="základní",$N$188,0)</f>
        <v>0</v>
      </c>
      <c r="BF188" s="116">
        <f>IF($U$188="snížená",$N$188,0)</f>
        <v>0</v>
      </c>
      <c r="BG188" s="116">
        <f>IF($U$188="zákl. přenesená",$N$188,0)</f>
        <v>0</v>
      </c>
      <c r="BH188" s="116">
        <f>IF($U$188="sníž. přenesená",$N$188,0)</f>
        <v>0</v>
      </c>
      <c r="BI188" s="116">
        <f>IF($U$188="nulová",$N$188,0)</f>
        <v>0</v>
      </c>
      <c r="BJ188" s="6" t="s">
        <v>19</v>
      </c>
      <c r="BK188" s="116">
        <f>ROUND($L$188*$K$188,2)</f>
        <v>0</v>
      </c>
      <c r="BL188" s="6" t="s">
        <v>207</v>
      </c>
    </row>
    <row r="189" spans="2:64" s="6" customFormat="1" ht="27" customHeight="1">
      <c r="B189" s="19"/>
      <c r="C189" s="109" t="s">
        <v>318</v>
      </c>
      <c r="D189" s="109" t="s">
        <v>145</v>
      </c>
      <c r="E189" s="110" t="s">
        <v>259</v>
      </c>
      <c r="F189" s="179" t="s">
        <v>260</v>
      </c>
      <c r="G189" s="180"/>
      <c r="H189" s="180"/>
      <c r="I189" s="180"/>
      <c r="J189" s="111" t="s">
        <v>261</v>
      </c>
      <c r="K189" s="112">
        <v>2533.846</v>
      </c>
      <c r="L189" s="181">
        <v>0</v>
      </c>
      <c r="M189" s="180"/>
      <c r="N189" s="181">
        <f>ROUND($L$189*$K$189,2)</f>
        <v>0</v>
      </c>
      <c r="O189" s="180"/>
      <c r="P189" s="180"/>
      <c r="Q189" s="180"/>
      <c r="R189" s="20"/>
      <c r="T189" s="113"/>
      <c r="U189" s="25" t="s">
        <v>39</v>
      </c>
      <c r="V189" s="114">
        <v>0</v>
      </c>
      <c r="W189" s="114">
        <f>$V$189*$K$189</f>
        <v>0</v>
      </c>
      <c r="X189" s="114">
        <v>0</v>
      </c>
      <c r="Y189" s="114">
        <f>$X$189*$K$189</f>
        <v>0</v>
      </c>
      <c r="Z189" s="114">
        <v>0</v>
      </c>
      <c r="AA189" s="115">
        <f>$Z$189*$K$189</f>
        <v>0</v>
      </c>
      <c r="AR189" s="6" t="s">
        <v>207</v>
      </c>
      <c r="AT189" s="6" t="s">
        <v>145</v>
      </c>
      <c r="AU189" s="6" t="s">
        <v>99</v>
      </c>
      <c r="AY189" s="6" t="s">
        <v>143</v>
      </c>
      <c r="BE189" s="116">
        <f>IF($U$189="základní",$N$189,0)</f>
        <v>0</v>
      </c>
      <c r="BF189" s="116">
        <f>IF($U$189="snížená",$N$189,0)</f>
        <v>0</v>
      </c>
      <c r="BG189" s="116">
        <f>IF($U$189="zákl. přenesená",$N$189,0)</f>
        <v>0</v>
      </c>
      <c r="BH189" s="116">
        <f>IF($U$189="sníž. přenesená",$N$189,0)</f>
        <v>0</v>
      </c>
      <c r="BI189" s="116">
        <f>IF($U$189="nulová",$N$189,0)</f>
        <v>0</v>
      </c>
      <c r="BJ189" s="6" t="s">
        <v>19</v>
      </c>
      <c r="BK189" s="116">
        <f>ROUND($L$189*$K$189,2)</f>
        <v>0</v>
      </c>
      <c r="BL189" s="6" t="s">
        <v>207</v>
      </c>
    </row>
    <row r="190" spans="2:63" s="99" customFormat="1" ht="30.75" customHeight="1">
      <c r="B190" s="100"/>
      <c r="D190" s="108" t="s">
        <v>118</v>
      </c>
      <c r="N190" s="177">
        <f>$BK$190</f>
        <v>0</v>
      </c>
      <c r="O190" s="178"/>
      <c r="P190" s="178"/>
      <c r="Q190" s="178"/>
      <c r="R190" s="103"/>
      <c r="T190" s="104"/>
      <c r="W190" s="105">
        <f>SUM($W$191:$W$195)</f>
        <v>173.17300000000003</v>
      </c>
      <c r="Y190" s="105">
        <f>SUM($Y$191:$Y$195)</f>
        <v>4.2179995</v>
      </c>
      <c r="AA190" s="106">
        <f>SUM($AA$191:$AA$195)</f>
        <v>0</v>
      </c>
      <c r="AR190" s="102" t="s">
        <v>99</v>
      </c>
      <c r="AT190" s="102" t="s">
        <v>73</v>
      </c>
      <c r="AU190" s="102" t="s">
        <v>19</v>
      </c>
      <c r="AY190" s="102" t="s">
        <v>143</v>
      </c>
      <c r="BK190" s="107">
        <f>SUM($BK$191:$BK$195)</f>
        <v>0</v>
      </c>
    </row>
    <row r="191" spans="2:64" s="6" customFormat="1" ht="27" customHeight="1">
      <c r="B191" s="19"/>
      <c r="C191" s="109" t="s">
        <v>257</v>
      </c>
      <c r="D191" s="109" t="s">
        <v>145</v>
      </c>
      <c r="E191" s="110" t="s">
        <v>263</v>
      </c>
      <c r="F191" s="179" t="s">
        <v>264</v>
      </c>
      <c r="G191" s="180"/>
      <c r="H191" s="180"/>
      <c r="I191" s="180"/>
      <c r="J191" s="111" t="s">
        <v>158</v>
      </c>
      <c r="K191" s="112">
        <v>1236.95</v>
      </c>
      <c r="L191" s="181">
        <v>0</v>
      </c>
      <c r="M191" s="180"/>
      <c r="N191" s="181">
        <f>ROUND($L$191*$K$191,2)</f>
        <v>0</v>
      </c>
      <c r="O191" s="180"/>
      <c r="P191" s="180"/>
      <c r="Q191" s="180"/>
      <c r="R191" s="20"/>
      <c r="T191" s="113"/>
      <c r="U191" s="25" t="s">
        <v>39</v>
      </c>
      <c r="V191" s="114">
        <v>0.14</v>
      </c>
      <c r="W191" s="114">
        <f>$V$191*$K$191</f>
        <v>173.17300000000003</v>
      </c>
      <c r="X191" s="114">
        <v>0.00116</v>
      </c>
      <c r="Y191" s="114">
        <f>$X$191*$K$191</f>
        <v>1.434862</v>
      </c>
      <c r="Z191" s="114">
        <v>0</v>
      </c>
      <c r="AA191" s="115">
        <f>$Z$191*$K$191</f>
        <v>0</v>
      </c>
      <c r="AR191" s="6" t="s">
        <v>207</v>
      </c>
      <c r="AT191" s="6" t="s">
        <v>145</v>
      </c>
      <c r="AU191" s="6" t="s">
        <v>99</v>
      </c>
      <c r="AY191" s="6" t="s">
        <v>143</v>
      </c>
      <c r="BE191" s="116">
        <f>IF($U$191="základní",$N$191,0)</f>
        <v>0</v>
      </c>
      <c r="BF191" s="116">
        <f>IF($U$191="snížená",$N$191,0)</f>
        <v>0</v>
      </c>
      <c r="BG191" s="116">
        <f>IF($U$191="zákl. přenesená",$N$191,0)</f>
        <v>0</v>
      </c>
      <c r="BH191" s="116">
        <f>IF($U$191="sníž. přenesená",$N$191,0)</f>
        <v>0</v>
      </c>
      <c r="BI191" s="116">
        <f>IF($U$191="nulová",$N$191,0)</f>
        <v>0</v>
      </c>
      <c r="BJ191" s="6" t="s">
        <v>19</v>
      </c>
      <c r="BK191" s="116">
        <f>ROUND($L$191*$K$191,2)</f>
        <v>0</v>
      </c>
      <c r="BL191" s="6" t="s">
        <v>207</v>
      </c>
    </row>
    <row r="192" spans="2:51" s="6" customFormat="1" ht="15.75" customHeight="1">
      <c r="B192" s="117"/>
      <c r="E192" s="118"/>
      <c r="F192" s="182" t="s">
        <v>622</v>
      </c>
      <c r="G192" s="183"/>
      <c r="H192" s="183"/>
      <c r="I192" s="183"/>
      <c r="K192" s="119">
        <v>1236.95</v>
      </c>
      <c r="R192" s="120"/>
      <c r="T192" s="121"/>
      <c r="AA192" s="122"/>
      <c r="AT192" s="118" t="s">
        <v>151</v>
      </c>
      <c r="AU192" s="118" t="s">
        <v>99</v>
      </c>
      <c r="AV192" s="118" t="s">
        <v>99</v>
      </c>
      <c r="AW192" s="118" t="s">
        <v>109</v>
      </c>
      <c r="AX192" s="118" t="s">
        <v>19</v>
      </c>
      <c r="AY192" s="118" t="s">
        <v>143</v>
      </c>
    </row>
    <row r="193" spans="2:64" s="6" customFormat="1" ht="27" customHeight="1">
      <c r="B193" s="19"/>
      <c r="C193" s="123" t="s">
        <v>298</v>
      </c>
      <c r="D193" s="123" t="s">
        <v>163</v>
      </c>
      <c r="E193" s="124" t="s">
        <v>266</v>
      </c>
      <c r="F193" s="186" t="s">
        <v>267</v>
      </c>
      <c r="G193" s="187"/>
      <c r="H193" s="187"/>
      <c r="I193" s="187"/>
      <c r="J193" s="125" t="s">
        <v>158</v>
      </c>
      <c r="K193" s="126">
        <v>618.475</v>
      </c>
      <c r="L193" s="188">
        <v>0</v>
      </c>
      <c r="M193" s="187"/>
      <c r="N193" s="188">
        <f>ROUND($L$193*$K$193,2)</f>
        <v>0</v>
      </c>
      <c r="O193" s="180"/>
      <c r="P193" s="180"/>
      <c r="Q193" s="180"/>
      <c r="R193" s="20"/>
      <c r="T193" s="113"/>
      <c r="U193" s="25" t="s">
        <v>39</v>
      </c>
      <c r="V193" s="114">
        <v>0</v>
      </c>
      <c r="W193" s="114">
        <f>$V$193*$K$193</f>
        <v>0</v>
      </c>
      <c r="X193" s="114">
        <v>0.0025</v>
      </c>
      <c r="Y193" s="114">
        <f>$X$193*$K$193</f>
        <v>1.5461875</v>
      </c>
      <c r="Z193" s="114">
        <v>0</v>
      </c>
      <c r="AA193" s="115">
        <f>$Z$193*$K$193</f>
        <v>0</v>
      </c>
      <c r="AR193" s="6" t="s">
        <v>257</v>
      </c>
      <c r="AT193" s="6" t="s">
        <v>163</v>
      </c>
      <c r="AU193" s="6" t="s">
        <v>99</v>
      </c>
      <c r="AY193" s="6" t="s">
        <v>143</v>
      </c>
      <c r="BE193" s="116">
        <f>IF($U$193="základní",$N$193,0)</f>
        <v>0</v>
      </c>
      <c r="BF193" s="116">
        <f>IF($U$193="snížená",$N$193,0)</f>
        <v>0</v>
      </c>
      <c r="BG193" s="116">
        <f>IF($U$193="zákl. přenesená",$N$193,0)</f>
        <v>0</v>
      </c>
      <c r="BH193" s="116">
        <f>IF($U$193="sníž. přenesená",$N$193,0)</f>
        <v>0</v>
      </c>
      <c r="BI193" s="116">
        <f>IF($U$193="nulová",$N$193,0)</f>
        <v>0</v>
      </c>
      <c r="BJ193" s="6" t="s">
        <v>19</v>
      </c>
      <c r="BK193" s="116">
        <f>ROUND($L$193*$K$193,2)</f>
        <v>0</v>
      </c>
      <c r="BL193" s="6" t="s">
        <v>207</v>
      </c>
    </row>
    <row r="194" spans="2:64" s="6" customFormat="1" ht="27" customHeight="1">
      <c r="B194" s="19"/>
      <c r="C194" s="123" t="s">
        <v>255</v>
      </c>
      <c r="D194" s="123" t="s">
        <v>163</v>
      </c>
      <c r="E194" s="124" t="s">
        <v>269</v>
      </c>
      <c r="F194" s="186" t="s">
        <v>618</v>
      </c>
      <c r="G194" s="187"/>
      <c r="H194" s="187"/>
      <c r="I194" s="187"/>
      <c r="J194" s="125" t="s">
        <v>158</v>
      </c>
      <c r="K194" s="126">
        <v>618.475</v>
      </c>
      <c r="L194" s="188">
        <v>0</v>
      </c>
      <c r="M194" s="187"/>
      <c r="N194" s="188">
        <f>ROUND($L$194*$K$194,2)</f>
        <v>0</v>
      </c>
      <c r="O194" s="180"/>
      <c r="P194" s="180"/>
      <c r="Q194" s="180"/>
      <c r="R194" s="20"/>
      <c r="T194" s="113"/>
      <c r="U194" s="25" t="s">
        <v>39</v>
      </c>
      <c r="V194" s="114">
        <v>0</v>
      </c>
      <c r="W194" s="114">
        <f>$V$194*$K$194</f>
        <v>0</v>
      </c>
      <c r="X194" s="114">
        <v>0.002</v>
      </c>
      <c r="Y194" s="114">
        <f>$X$194*$K$194</f>
        <v>1.23695</v>
      </c>
      <c r="Z194" s="114">
        <v>0</v>
      </c>
      <c r="AA194" s="115">
        <f>$Z$194*$K$194</f>
        <v>0</v>
      </c>
      <c r="AR194" s="6" t="s">
        <v>257</v>
      </c>
      <c r="AT194" s="6" t="s">
        <v>163</v>
      </c>
      <c r="AU194" s="6" t="s">
        <v>99</v>
      </c>
      <c r="AY194" s="6" t="s">
        <v>143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6" t="s">
        <v>19</v>
      </c>
      <c r="BK194" s="116">
        <f>ROUND($L$194*$K$194,2)</f>
        <v>0</v>
      </c>
      <c r="BL194" s="6" t="s">
        <v>207</v>
      </c>
    </row>
    <row r="195" spans="2:64" s="6" customFormat="1" ht="27" customHeight="1">
      <c r="B195" s="19"/>
      <c r="C195" s="109" t="s">
        <v>393</v>
      </c>
      <c r="D195" s="109" t="s">
        <v>145</v>
      </c>
      <c r="E195" s="110" t="s">
        <v>272</v>
      </c>
      <c r="F195" s="179" t="s">
        <v>273</v>
      </c>
      <c r="G195" s="180"/>
      <c r="H195" s="180"/>
      <c r="I195" s="180"/>
      <c r="J195" s="111" t="s">
        <v>261</v>
      </c>
      <c r="K195" s="112">
        <v>2906.766</v>
      </c>
      <c r="L195" s="181">
        <v>0</v>
      </c>
      <c r="M195" s="180"/>
      <c r="N195" s="181">
        <f>ROUND($L$195*$K$195,2)</f>
        <v>0</v>
      </c>
      <c r="O195" s="180"/>
      <c r="P195" s="180"/>
      <c r="Q195" s="180"/>
      <c r="R195" s="20"/>
      <c r="T195" s="113"/>
      <c r="U195" s="25" t="s">
        <v>39</v>
      </c>
      <c r="V195" s="114">
        <v>0</v>
      </c>
      <c r="W195" s="114">
        <f>$V$195*$K$195</f>
        <v>0</v>
      </c>
      <c r="X195" s="114">
        <v>0</v>
      </c>
      <c r="Y195" s="114">
        <f>$X$195*$K$195</f>
        <v>0</v>
      </c>
      <c r="Z195" s="114">
        <v>0</v>
      </c>
      <c r="AA195" s="115">
        <f>$Z$195*$K$195</f>
        <v>0</v>
      </c>
      <c r="AR195" s="6" t="s">
        <v>207</v>
      </c>
      <c r="AT195" s="6" t="s">
        <v>145</v>
      </c>
      <c r="AU195" s="6" t="s">
        <v>99</v>
      </c>
      <c r="AY195" s="6" t="s">
        <v>143</v>
      </c>
      <c r="BE195" s="116">
        <f>IF($U$195="základní",$N$195,0)</f>
        <v>0</v>
      </c>
      <c r="BF195" s="116">
        <f>IF($U$195="snížená",$N$195,0)</f>
        <v>0</v>
      </c>
      <c r="BG195" s="116">
        <f>IF($U$195="zákl. přenesená",$N$195,0)</f>
        <v>0</v>
      </c>
      <c r="BH195" s="116">
        <f>IF($U$195="sníž. přenesená",$N$195,0)</f>
        <v>0</v>
      </c>
      <c r="BI195" s="116">
        <f>IF($U$195="nulová",$N$195,0)</f>
        <v>0</v>
      </c>
      <c r="BJ195" s="6" t="s">
        <v>19</v>
      </c>
      <c r="BK195" s="116">
        <f>ROUND($L$195*$K$195,2)</f>
        <v>0</v>
      </c>
      <c r="BL195" s="6" t="s">
        <v>207</v>
      </c>
    </row>
    <row r="196" spans="2:63" s="99" customFormat="1" ht="30.75" customHeight="1">
      <c r="B196" s="100"/>
      <c r="D196" s="108" t="s">
        <v>119</v>
      </c>
      <c r="N196" s="177">
        <f>$BK$196</f>
        <v>0</v>
      </c>
      <c r="O196" s="178"/>
      <c r="P196" s="178"/>
      <c r="Q196" s="178"/>
      <c r="R196" s="103"/>
      <c r="T196" s="104"/>
      <c r="W196" s="105">
        <f>SUM($W$197:$W$198)</f>
        <v>3.0999999999999996</v>
      </c>
      <c r="Y196" s="105">
        <f>SUM($Y$197:$Y$198)</f>
        <v>0.00404</v>
      </c>
      <c r="AA196" s="106">
        <f>SUM($AA$197:$AA$198)</f>
        <v>0.0682</v>
      </c>
      <c r="AR196" s="102" t="s">
        <v>99</v>
      </c>
      <c r="AT196" s="102" t="s">
        <v>73</v>
      </c>
      <c r="AU196" s="102" t="s">
        <v>19</v>
      </c>
      <c r="AY196" s="102" t="s">
        <v>143</v>
      </c>
      <c r="BK196" s="107">
        <f>SUM($BK$197:$BK$198)</f>
        <v>0</v>
      </c>
    </row>
    <row r="197" spans="2:64" s="6" customFormat="1" ht="15.75" customHeight="1">
      <c r="B197" s="19"/>
      <c r="C197" s="109" t="s">
        <v>307</v>
      </c>
      <c r="D197" s="109" t="s">
        <v>145</v>
      </c>
      <c r="E197" s="110" t="s">
        <v>275</v>
      </c>
      <c r="F197" s="179" t="s">
        <v>621</v>
      </c>
      <c r="G197" s="180"/>
      <c r="H197" s="180"/>
      <c r="I197" s="180"/>
      <c r="J197" s="111" t="s">
        <v>276</v>
      </c>
      <c r="K197" s="112">
        <v>4</v>
      </c>
      <c r="L197" s="181">
        <v>0</v>
      </c>
      <c r="M197" s="180"/>
      <c r="N197" s="181">
        <f>ROUND($L$197*$K$197,2)</f>
        <v>0</v>
      </c>
      <c r="O197" s="180"/>
      <c r="P197" s="180"/>
      <c r="Q197" s="180"/>
      <c r="R197" s="20"/>
      <c r="T197" s="113"/>
      <c r="U197" s="25" t="s">
        <v>39</v>
      </c>
      <c r="V197" s="114">
        <v>0.361</v>
      </c>
      <c r="W197" s="114">
        <f>$V$197*$K$197</f>
        <v>1.444</v>
      </c>
      <c r="X197" s="114">
        <v>0.00101</v>
      </c>
      <c r="Y197" s="114">
        <f>$X$197*$K$197</f>
        <v>0.00404</v>
      </c>
      <c r="Z197" s="114">
        <v>0</v>
      </c>
      <c r="AA197" s="115">
        <f>$Z$197*$K$197</f>
        <v>0</v>
      </c>
      <c r="AR197" s="6" t="s">
        <v>207</v>
      </c>
      <c r="AT197" s="6" t="s">
        <v>145</v>
      </c>
      <c r="AU197" s="6" t="s">
        <v>99</v>
      </c>
      <c r="AY197" s="6" t="s">
        <v>143</v>
      </c>
      <c r="BE197" s="116">
        <f>IF($U$197="základní",$N$197,0)</f>
        <v>0</v>
      </c>
      <c r="BF197" s="116">
        <f>IF($U$197="snížená",$N$197,0)</f>
        <v>0</v>
      </c>
      <c r="BG197" s="116">
        <f>IF($U$197="zákl. přenesená",$N$197,0)</f>
        <v>0</v>
      </c>
      <c r="BH197" s="116">
        <f>IF($U$197="sníž. přenesená",$N$197,0)</f>
        <v>0</v>
      </c>
      <c r="BI197" s="116">
        <f>IF($U$197="nulová",$N$197,0)</f>
        <v>0</v>
      </c>
      <c r="BJ197" s="6" t="s">
        <v>19</v>
      </c>
      <c r="BK197" s="116">
        <f>ROUND($L$197*$K$197,2)</f>
        <v>0</v>
      </c>
      <c r="BL197" s="6" t="s">
        <v>207</v>
      </c>
    </row>
    <row r="198" spans="2:64" s="6" customFormat="1" ht="15.75" customHeight="1">
      <c r="B198" s="19"/>
      <c r="C198" s="109" t="s">
        <v>312</v>
      </c>
      <c r="D198" s="109" t="s">
        <v>145</v>
      </c>
      <c r="E198" s="110" t="s">
        <v>278</v>
      </c>
      <c r="F198" s="179" t="s">
        <v>620</v>
      </c>
      <c r="G198" s="180"/>
      <c r="H198" s="180"/>
      <c r="I198" s="180"/>
      <c r="J198" s="111" t="s">
        <v>276</v>
      </c>
      <c r="K198" s="112">
        <v>4</v>
      </c>
      <c r="L198" s="181">
        <v>0</v>
      </c>
      <c r="M198" s="180"/>
      <c r="N198" s="181">
        <f>ROUND($L$198*$K$198,2)</f>
        <v>0</v>
      </c>
      <c r="O198" s="180"/>
      <c r="P198" s="180"/>
      <c r="Q198" s="180"/>
      <c r="R198" s="20"/>
      <c r="T198" s="113"/>
      <c r="U198" s="25" t="s">
        <v>39</v>
      </c>
      <c r="V198" s="114">
        <v>0.414</v>
      </c>
      <c r="W198" s="114">
        <f>$V$198*$K$198</f>
        <v>1.656</v>
      </c>
      <c r="X198" s="114">
        <v>0</v>
      </c>
      <c r="Y198" s="114">
        <f>$X$198*$K$198</f>
        <v>0</v>
      </c>
      <c r="Z198" s="114">
        <v>0.01705</v>
      </c>
      <c r="AA198" s="115">
        <f>$Z$198*$K$198</f>
        <v>0.0682</v>
      </c>
      <c r="AR198" s="6" t="s">
        <v>207</v>
      </c>
      <c r="AT198" s="6" t="s">
        <v>145</v>
      </c>
      <c r="AU198" s="6" t="s">
        <v>99</v>
      </c>
      <c r="AY198" s="6" t="s">
        <v>143</v>
      </c>
      <c r="BE198" s="116">
        <f>IF($U$198="základní",$N$198,0)</f>
        <v>0</v>
      </c>
      <c r="BF198" s="116">
        <f>IF($U$198="snížená",$N$198,0)</f>
        <v>0</v>
      </c>
      <c r="BG198" s="116">
        <f>IF($U$198="zákl. přenesená",$N$198,0)</f>
        <v>0</v>
      </c>
      <c r="BH198" s="116">
        <f>IF($U$198="sníž. přenesená",$N$198,0)</f>
        <v>0</v>
      </c>
      <c r="BI198" s="116">
        <f>IF($U$198="nulová",$N$198,0)</f>
        <v>0</v>
      </c>
      <c r="BJ198" s="6" t="s">
        <v>19</v>
      </c>
      <c r="BK198" s="116">
        <f>ROUND($L$198*$K$198,2)</f>
        <v>0</v>
      </c>
      <c r="BL198" s="6" t="s">
        <v>207</v>
      </c>
    </row>
    <row r="199" spans="2:63" s="99" customFormat="1" ht="30.75" customHeight="1">
      <c r="B199" s="100"/>
      <c r="D199" s="108" t="s">
        <v>120</v>
      </c>
      <c r="N199" s="177">
        <f>$BK$199</f>
        <v>0</v>
      </c>
      <c r="O199" s="178"/>
      <c r="P199" s="178"/>
      <c r="Q199" s="178"/>
      <c r="R199" s="103"/>
      <c r="T199" s="104"/>
      <c r="W199" s="105">
        <f>SUM($W$200:$W$201)</f>
        <v>20.65</v>
      </c>
      <c r="Y199" s="105">
        <f>SUM($Y$200:$Y$201)</f>
        <v>0.028499999999999998</v>
      </c>
      <c r="AA199" s="106">
        <f>SUM($AA$200:$AA$201)</f>
        <v>0</v>
      </c>
      <c r="AR199" s="102" t="s">
        <v>99</v>
      </c>
      <c r="AT199" s="102" t="s">
        <v>73</v>
      </c>
      <c r="AU199" s="102" t="s">
        <v>19</v>
      </c>
      <c r="AY199" s="102" t="s">
        <v>143</v>
      </c>
      <c r="BK199" s="107">
        <f>SUM($BK$200:$BK$201)</f>
        <v>0</v>
      </c>
    </row>
    <row r="200" spans="2:64" s="6" customFormat="1" ht="27" customHeight="1">
      <c r="B200" s="19"/>
      <c r="C200" s="109" t="s">
        <v>357</v>
      </c>
      <c r="D200" s="109" t="s">
        <v>145</v>
      </c>
      <c r="E200" s="110" t="s">
        <v>280</v>
      </c>
      <c r="F200" s="179" t="s">
        <v>281</v>
      </c>
      <c r="G200" s="180"/>
      <c r="H200" s="180"/>
      <c r="I200" s="180"/>
      <c r="J200" s="111" t="s">
        <v>155</v>
      </c>
      <c r="K200" s="112">
        <v>50</v>
      </c>
      <c r="L200" s="181">
        <v>0</v>
      </c>
      <c r="M200" s="180"/>
      <c r="N200" s="181">
        <f>ROUND($L$200*$K$200,2)</f>
        <v>0</v>
      </c>
      <c r="O200" s="180"/>
      <c r="P200" s="180"/>
      <c r="Q200" s="180"/>
      <c r="R200" s="20"/>
      <c r="T200" s="113"/>
      <c r="U200" s="25" t="s">
        <v>39</v>
      </c>
      <c r="V200" s="114">
        <v>0.413</v>
      </c>
      <c r="W200" s="114">
        <f>$V$200*$K$200</f>
        <v>20.65</v>
      </c>
      <c r="X200" s="114">
        <v>0.00057</v>
      </c>
      <c r="Y200" s="114">
        <f>$X$200*$K$200</f>
        <v>0.028499999999999998</v>
      </c>
      <c r="Z200" s="114">
        <v>0</v>
      </c>
      <c r="AA200" s="115">
        <f>$Z$200*$K$200</f>
        <v>0</v>
      </c>
      <c r="AR200" s="6" t="s">
        <v>207</v>
      </c>
      <c r="AT200" s="6" t="s">
        <v>145</v>
      </c>
      <c r="AU200" s="6" t="s">
        <v>99</v>
      </c>
      <c r="AY200" s="6" t="s">
        <v>143</v>
      </c>
      <c r="BE200" s="116">
        <f>IF($U$200="základní",$N$200,0)</f>
        <v>0</v>
      </c>
      <c r="BF200" s="116">
        <f>IF($U$200="snížená",$N$200,0)</f>
        <v>0</v>
      </c>
      <c r="BG200" s="116">
        <f>IF($U$200="zákl. přenesená",$N$200,0)</f>
        <v>0</v>
      </c>
      <c r="BH200" s="116">
        <f>IF($U$200="sníž. přenesená",$N$200,0)</f>
        <v>0</v>
      </c>
      <c r="BI200" s="116">
        <f>IF($U$200="nulová",$N$200,0)</f>
        <v>0</v>
      </c>
      <c r="BJ200" s="6" t="s">
        <v>19</v>
      </c>
      <c r="BK200" s="116">
        <f>ROUND($L$200*$K$200,2)</f>
        <v>0</v>
      </c>
      <c r="BL200" s="6" t="s">
        <v>207</v>
      </c>
    </row>
    <row r="201" spans="2:64" s="6" customFormat="1" ht="27" customHeight="1">
      <c r="B201" s="19"/>
      <c r="C201" s="109" t="s">
        <v>369</v>
      </c>
      <c r="D201" s="109" t="s">
        <v>145</v>
      </c>
      <c r="E201" s="110" t="s">
        <v>283</v>
      </c>
      <c r="F201" s="179" t="s">
        <v>284</v>
      </c>
      <c r="G201" s="180"/>
      <c r="H201" s="180"/>
      <c r="I201" s="180"/>
      <c r="J201" s="111" t="s">
        <v>261</v>
      </c>
      <c r="K201" s="112">
        <v>164</v>
      </c>
      <c r="L201" s="181">
        <v>0</v>
      </c>
      <c r="M201" s="180"/>
      <c r="N201" s="181">
        <f>ROUND($L$201*$K$201,2)</f>
        <v>0</v>
      </c>
      <c r="O201" s="180"/>
      <c r="P201" s="180"/>
      <c r="Q201" s="180"/>
      <c r="R201" s="20"/>
      <c r="T201" s="113"/>
      <c r="U201" s="25" t="s">
        <v>39</v>
      </c>
      <c r="V201" s="114">
        <v>0</v>
      </c>
      <c r="W201" s="114">
        <f>$V$201*$K$201</f>
        <v>0</v>
      </c>
      <c r="X201" s="114">
        <v>0</v>
      </c>
      <c r="Y201" s="114">
        <f>$X$201*$K$201</f>
        <v>0</v>
      </c>
      <c r="Z201" s="114">
        <v>0</v>
      </c>
      <c r="AA201" s="115">
        <f>$Z$201*$K$201</f>
        <v>0</v>
      </c>
      <c r="AR201" s="6" t="s">
        <v>207</v>
      </c>
      <c r="AT201" s="6" t="s">
        <v>145</v>
      </c>
      <c r="AU201" s="6" t="s">
        <v>99</v>
      </c>
      <c r="AY201" s="6" t="s">
        <v>143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6" t="s">
        <v>19</v>
      </c>
      <c r="BK201" s="116">
        <f>ROUND($L$201*$K$201,2)</f>
        <v>0</v>
      </c>
      <c r="BL201" s="6" t="s">
        <v>207</v>
      </c>
    </row>
    <row r="202" spans="2:63" s="99" customFormat="1" ht="30.75" customHeight="1">
      <c r="B202" s="100"/>
      <c r="D202" s="108" t="s">
        <v>121</v>
      </c>
      <c r="N202" s="177">
        <f>$BK$202</f>
        <v>0</v>
      </c>
      <c r="O202" s="178"/>
      <c r="P202" s="178"/>
      <c r="Q202" s="178"/>
      <c r="R202" s="103"/>
      <c r="T202" s="104"/>
      <c r="W202" s="105">
        <f>$W$203</f>
        <v>29.784</v>
      </c>
      <c r="Y202" s="105">
        <f>$Y$203</f>
        <v>0</v>
      </c>
      <c r="AA202" s="106">
        <f>$AA$203</f>
        <v>0</v>
      </c>
      <c r="AR202" s="102" t="s">
        <v>99</v>
      </c>
      <c r="AT202" s="102" t="s">
        <v>73</v>
      </c>
      <c r="AU202" s="102" t="s">
        <v>19</v>
      </c>
      <c r="AY202" s="102" t="s">
        <v>143</v>
      </c>
      <c r="BK202" s="107">
        <f>$BK$203</f>
        <v>0</v>
      </c>
    </row>
    <row r="203" spans="2:64" s="6" customFormat="1" ht="15.75" customHeight="1">
      <c r="B203" s="19"/>
      <c r="C203" s="109" t="s">
        <v>304</v>
      </c>
      <c r="D203" s="109" t="s">
        <v>145</v>
      </c>
      <c r="E203" s="110" t="s">
        <v>286</v>
      </c>
      <c r="F203" s="179" t="s">
        <v>394</v>
      </c>
      <c r="G203" s="180"/>
      <c r="H203" s="180"/>
      <c r="I203" s="180"/>
      <c r="J203" s="111" t="s">
        <v>155</v>
      </c>
      <c r="K203" s="112">
        <v>68</v>
      </c>
      <c r="L203" s="181">
        <v>0</v>
      </c>
      <c r="M203" s="180"/>
      <c r="N203" s="181">
        <f>ROUND($L$203*$K$203,2)</f>
        <v>0</v>
      </c>
      <c r="O203" s="180"/>
      <c r="P203" s="180"/>
      <c r="Q203" s="180"/>
      <c r="R203" s="20"/>
      <c r="T203" s="113"/>
      <c r="U203" s="25" t="s">
        <v>39</v>
      </c>
      <c r="V203" s="114">
        <v>0.438</v>
      </c>
      <c r="W203" s="114">
        <f>$V$203*$K$203</f>
        <v>29.784</v>
      </c>
      <c r="X203" s="114">
        <v>0</v>
      </c>
      <c r="Y203" s="114">
        <f>$X$203*$K$203</f>
        <v>0</v>
      </c>
      <c r="Z203" s="114">
        <v>0</v>
      </c>
      <c r="AA203" s="115">
        <f>$Z$203*$K$203</f>
        <v>0</v>
      </c>
      <c r="AR203" s="6" t="s">
        <v>207</v>
      </c>
      <c r="AT203" s="6" t="s">
        <v>145</v>
      </c>
      <c r="AU203" s="6" t="s">
        <v>99</v>
      </c>
      <c r="AY203" s="6" t="s">
        <v>143</v>
      </c>
      <c r="BE203" s="116">
        <f>IF($U$203="základní",$N$203,0)</f>
        <v>0</v>
      </c>
      <c r="BF203" s="116">
        <f>IF($U$203="snížená",$N$203,0)</f>
        <v>0</v>
      </c>
      <c r="BG203" s="116">
        <f>IF($U$203="zákl. přenesená",$N$203,0)</f>
        <v>0</v>
      </c>
      <c r="BH203" s="116">
        <f>IF($U$203="sníž. přenesená",$N$203,0)</f>
        <v>0</v>
      </c>
      <c r="BI203" s="116">
        <f>IF($U$203="nulová",$N$203,0)</f>
        <v>0</v>
      </c>
      <c r="BJ203" s="6" t="s">
        <v>19</v>
      </c>
      <c r="BK203" s="116">
        <f>ROUND($L$203*$K$203,2)</f>
        <v>0</v>
      </c>
      <c r="BL203" s="6" t="s">
        <v>207</v>
      </c>
    </row>
    <row r="204" spans="2:63" s="99" customFormat="1" ht="30.75" customHeight="1">
      <c r="B204" s="100"/>
      <c r="D204" s="108" t="s">
        <v>122</v>
      </c>
      <c r="N204" s="177">
        <f>$BK$204</f>
        <v>0</v>
      </c>
      <c r="O204" s="178"/>
      <c r="P204" s="178"/>
      <c r="Q204" s="178"/>
      <c r="R204" s="103"/>
      <c r="T204" s="104"/>
      <c r="W204" s="105">
        <f>SUM($W$205:$W$212)</f>
        <v>188.75194</v>
      </c>
      <c r="Y204" s="105">
        <f>SUM($Y$205:$Y$212)</f>
        <v>0.6437554000000001</v>
      </c>
      <c r="AA204" s="106">
        <f>SUM($AA$205:$AA$212)</f>
        <v>0.3429602</v>
      </c>
      <c r="AR204" s="102" t="s">
        <v>99</v>
      </c>
      <c r="AT204" s="102" t="s">
        <v>73</v>
      </c>
      <c r="AU204" s="102" t="s">
        <v>19</v>
      </c>
      <c r="AY204" s="102" t="s">
        <v>143</v>
      </c>
      <c r="BK204" s="107">
        <f>SUM($BK$205:$BK$212)</f>
        <v>0</v>
      </c>
    </row>
    <row r="205" spans="2:64" s="6" customFormat="1" ht="27" customHeight="1">
      <c r="B205" s="19"/>
      <c r="C205" s="109" t="s">
        <v>339</v>
      </c>
      <c r="D205" s="109" t="s">
        <v>145</v>
      </c>
      <c r="E205" s="110" t="s">
        <v>289</v>
      </c>
      <c r="F205" s="179" t="s">
        <v>290</v>
      </c>
      <c r="G205" s="180"/>
      <c r="H205" s="180"/>
      <c r="I205" s="180"/>
      <c r="J205" s="111" t="s">
        <v>155</v>
      </c>
      <c r="K205" s="112">
        <v>123.2</v>
      </c>
      <c r="L205" s="181">
        <v>0</v>
      </c>
      <c r="M205" s="180"/>
      <c r="N205" s="181">
        <f>ROUND($L$205*$K$205,2)</f>
        <v>0</v>
      </c>
      <c r="O205" s="180"/>
      <c r="P205" s="180"/>
      <c r="Q205" s="180"/>
      <c r="R205" s="20"/>
      <c r="T205" s="113"/>
      <c r="U205" s="25" t="s">
        <v>39</v>
      </c>
      <c r="V205" s="114">
        <v>0.43</v>
      </c>
      <c r="W205" s="114">
        <f>$V$205*$K$205</f>
        <v>52.976</v>
      </c>
      <c r="X205" s="114">
        <v>0</v>
      </c>
      <c r="Y205" s="114">
        <f>$X$205*$K$205</f>
        <v>0</v>
      </c>
      <c r="Z205" s="114">
        <v>0.00191</v>
      </c>
      <c r="AA205" s="115">
        <f>$Z$205*$K$205</f>
        <v>0.23531200000000002</v>
      </c>
      <c r="AR205" s="6" t="s">
        <v>207</v>
      </c>
      <c r="AT205" s="6" t="s">
        <v>145</v>
      </c>
      <c r="AU205" s="6" t="s">
        <v>99</v>
      </c>
      <c r="AY205" s="6" t="s">
        <v>143</v>
      </c>
      <c r="BE205" s="116">
        <f>IF($U$205="základní",$N$205,0)</f>
        <v>0</v>
      </c>
      <c r="BF205" s="116">
        <f>IF($U$205="snížená",$N$205,0)</f>
        <v>0</v>
      </c>
      <c r="BG205" s="116">
        <f>IF($U$205="zákl. přenesená",$N$205,0)</f>
        <v>0</v>
      </c>
      <c r="BH205" s="116">
        <f>IF($U$205="sníž. přenesená",$N$205,0)</f>
        <v>0</v>
      </c>
      <c r="BI205" s="116">
        <f>IF($U$205="nulová",$N$205,0)</f>
        <v>0</v>
      </c>
      <c r="BJ205" s="6" t="s">
        <v>19</v>
      </c>
      <c r="BK205" s="116">
        <f>ROUND($L$205*$K$205,2)</f>
        <v>0</v>
      </c>
      <c r="BL205" s="6" t="s">
        <v>207</v>
      </c>
    </row>
    <row r="206" spans="2:51" s="6" customFormat="1" ht="15.75" customHeight="1">
      <c r="B206" s="117"/>
      <c r="E206" s="118"/>
      <c r="F206" s="182" t="s">
        <v>395</v>
      </c>
      <c r="G206" s="183"/>
      <c r="H206" s="183"/>
      <c r="I206" s="183"/>
      <c r="K206" s="119">
        <v>123.2</v>
      </c>
      <c r="R206" s="120"/>
      <c r="T206" s="121"/>
      <c r="AA206" s="122"/>
      <c r="AT206" s="118" t="s">
        <v>151</v>
      </c>
      <c r="AU206" s="118" t="s">
        <v>99</v>
      </c>
      <c r="AV206" s="118" t="s">
        <v>99</v>
      </c>
      <c r="AW206" s="118" t="s">
        <v>109</v>
      </c>
      <c r="AX206" s="118" t="s">
        <v>19</v>
      </c>
      <c r="AY206" s="118" t="s">
        <v>143</v>
      </c>
    </row>
    <row r="207" spans="2:64" s="6" customFormat="1" ht="15.75" customHeight="1">
      <c r="B207" s="19"/>
      <c r="C207" s="109" t="s">
        <v>396</v>
      </c>
      <c r="D207" s="109" t="s">
        <v>145</v>
      </c>
      <c r="E207" s="110" t="s">
        <v>293</v>
      </c>
      <c r="F207" s="179" t="s">
        <v>294</v>
      </c>
      <c r="G207" s="180"/>
      <c r="H207" s="180"/>
      <c r="I207" s="180"/>
      <c r="J207" s="111" t="s">
        <v>155</v>
      </c>
      <c r="K207" s="112">
        <v>64.46</v>
      </c>
      <c r="L207" s="181">
        <v>0</v>
      </c>
      <c r="M207" s="180"/>
      <c r="N207" s="181">
        <f>ROUND($L$207*$K$207,2)</f>
        <v>0</v>
      </c>
      <c r="O207" s="180"/>
      <c r="P207" s="180"/>
      <c r="Q207" s="180"/>
      <c r="R207" s="20"/>
      <c r="T207" s="113"/>
      <c r="U207" s="25" t="s">
        <v>39</v>
      </c>
      <c r="V207" s="114">
        <v>0.195</v>
      </c>
      <c r="W207" s="114">
        <f>$V$207*$K$207</f>
        <v>12.5697</v>
      </c>
      <c r="X207" s="114">
        <v>0</v>
      </c>
      <c r="Y207" s="114">
        <f>$X$207*$K$207</f>
        <v>0</v>
      </c>
      <c r="Z207" s="114">
        <v>0.00167</v>
      </c>
      <c r="AA207" s="115">
        <f>$Z$207*$K$207</f>
        <v>0.10764819999999999</v>
      </c>
      <c r="AR207" s="6" t="s">
        <v>207</v>
      </c>
      <c r="AT207" s="6" t="s">
        <v>145</v>
      </c>
      <c r="AU207" s="6" t="s">
        <v>99</v>
      </c>
      <c r="AY207" s="6" t="s">
        <v>143</v>
      </c>
      <c r="BE207" s="116">
        <f>IF($U$207="základní",$N$207,0)</f>
        <v>0</v>
      </c>
      <c r="BF207" s="116">
        <f>IF($U$207="snížená",$N$207,0)</f>
        <v>0</v>
      </c>
      <c r="BG207" s="116">
        <f>IF($U$207="zákl. přenesená",$N$207,0)</f>
        <v>0</v>
      </c>
      <c r="BH207" s="116">
        <f>IF($U$207="sníž. přenesená",$N$207,0)</f>
        <v>0</v>
      </c>
      <c r="BI207" s="116">
        <f>IF($U$207="nulová",$N$207,0)</f>
        <v>0</v>
      </c>
      <c r="BJ207" s="6" t="s">
        <v>19</v>
      </c>
      <c r="BK207" s="116">
        <f>ROUND($L$207*$K$207,2)</f>
        <v>0</v>
      </c>
      <c r="BL207" s="6" t="s">
        <v>207</v>
      </c>
    </row>
    <row r="208" spans="2:64" s="6" customFormat="1" ht="27" customHeight="1">
      <c r="B208" s="19"/>
      <c r="C208" s="109" t="s">
        <v>363</v>
      </c>
      <c r="D208" s="109" t="s">
        <v>145</v>
      </c>
      <c r="E208" s="110" t="s">
        <v>296</v>
      </c>
      <c r="F208" s="179" t="s">
        <v>297</v>
      </c>
      <c r="G208" s="180"/>
      <c r="H208" s="180"/>
      <c r="I208" s="180"/>
      <c r="J208" s="111" t="s">
        <v>155</v>
      </c>
      <c r="K208" s="112">
        <v>64.46</v>
      </c>
      <c r="L208" s="181">
        <v>0</v>
      </c>
      <c r="M208" s="180"/>
      <c r="N208" s="181">
        <f>ROUND($L$208*$K$208,2)</f>
        <v>0</v>
      </c>
      <c r="O208" s="180"/>
      <c r="P208" s="180"/>
      <c r="Q208" s="180"/>
      <c r="R208" s="20"/>
      <c r="T208" s="113"/>
      <c r="U208" s="25" t="s">
        <v>39</v>
      </c>
      <c r="V208" s="114">
        <v>0.347</v>
      </c>
      <c r="W208" s="114">
        <f>$V$208*$K$208</f>
        <v>22.367619999999995</v>
      </c>
      <c r="X208" s="114">
        <v>0.00146</v>
      </c>
      <c r="Y208" s="114">
        <f>$X$208*$K$208</f>
        <v>0.09411159999999999</v>
      </c>
      <c r="Z208" s="114">
        <v>0</v>
      </c>
      <c r="AA208" s="115">
        <f>$Z$208*$K$208</f>
        <v>0</v>
      </c>
      <c r="AR208" s="6" t="s">
        <v>207</v>
      </c>
      <c r="AT208" s="6" t="s">
        <v>145</v>
      </c>
      <c r="AU208" s="6" t="s">
        <v>99</v>
      </c>
      <c r="AY208" s="6" t="s">
        <v>143</v>
      </c>
      <c r="BE208" s="116">
        <f>IF($U$208="základní",$N$208,0)</f>
        <v>0</v>
      </c>
      <c r="BF208" s="116">
        <f>IF($U$208="snížená",$N$208,0)</f>
        <v>0</v>
      </c>
      <c r="BG208" s="116">
        <f>IF($U$208="zákl. přenesená",$N$208,0)</f>
        <v>0</v>
      </c>
      <c r="BH208" s="116">
        <f>IF($U$208="sníž. přenesená",$N$208,0)</f>
        <v>0</v>
      </c>
      <c r="BI208" s="116">
        <f>IF($U$208="nulová",$N$208,0)</f>
        <v>0</v>
      </c>
      <c r="BJ208" s="6" t="s">
        <v>19</v>
      </c>
      <c r="BK208" s="116">
        <f>ROUND($L$208*$K$208,2)</f>
        <v>0</v>
      </c>
      <c r="BL208" s="6" t="s">
        <v>207</v>
      </c>
    </row>
    <row r="209" spans="2:64" s="6" customFormat="1" ht="27" customHeight="1">
      <c r="B209" s="19"/>
      <c r="C209" s="109" t="s">
        <v>397</v>
      </c>
      <c r="D209" s="109" t="s">
        <v>145</v>
      </c>
      <c r="E209" s="110" t="s">
        <v>398</v>
      </c>
      <c r="F209" s="179" t="s">
        <v>399</v>
      </c>
      <c r="G209" s="180"/>
      <c r="H209" s="180"/>
      <c r="I209" s="180"/>
      <c r="J209" s="111" t="s">
        <v>155</v>
      </c>
      <c r="K209" s="112">
        <v>21.12</v>
      </c>
      <c r="L209" s="181">
        <v>0</v>
      </c>
      <c r="M209" s="180"/>
      <c r="N209" s="181">
        <f>ROUND($L$209*$K$209,2)</f>
        <v>0</v>
      </c>
      <c r="O209" s="180"/>
      <c r="P209" s="180"/>
      <c r="Q209" s="180"/>
      <c r="R209" s="20"/>
      <c r="T209" s="113"/>
      <c r="U209" s="25" t="s">
        <v>39</v>
      </c>
      <c r="V209" s="114">
        <v>0.251</v>
      </c>
      <c r="W209" s="114">
        <f>$V$209*$K$209</f>
        <v>5.30112</v>
      </c>
      <c r="X209" s="114">
        <v>0.00204</v>
      </c>
      <c r="Y209" s="114">
        <f>$X$209*$K$209</f>
        <v>0.043084800000000006</v>
      </c>
      <c r="Z209" s="114">
        <v>0</v>
      </c>
      <c r="AA209" s="115">
        <f>$Z$209*$K$209</f>
        <v>0</v>
      </c>
      <c r="AR209" s="6" t="s">
        <v>207</v>
      </c>
      <c r="AT209" s="6" t="s">
        <v>145</v>
      </c>
      <c r="AU209" s="6" t="s">
        <v>99</v>
      </c>
      <c r="AY209" s="6" t="s">
        <v>143</v>
      </c>
      <c r="BE209" s="116">
        <f>IF($U$209="základní",$N$209,0)</f>
        <v>0</v>
      </c>
      <c r="BF209" s="116">
        <f>IF($U$209="snížená",$N$209,0)</f>
        <v>0</v>
      </c>
      <c r="BG209" s="116">
        <f>IF($U$209="zákl. přenesená",$N$209,0)</f>
        <v>0</v>
      </c>
      <c r="BH209" s="116">
        <f>IF($U$209="sníž. přenesená",$N$209,0)</f>
        <v>0</v>
      </c>
      <c r="BI209" s="116">
        <f>IF($U$209="nulová",$N$209,0)</f>
        <v>0</v>
      </c>
      <c r="BJ209" s="6" t="s">
        <v>19</v>
      </c>
      <c r="BK209" s="116">
        <f>ROUND($L$209*$K$209,2)</f>
        <v>0</v>
      </c>
      <c r="BL209" s="6" t="s">
        <v>207</v>
      </c>
    </row>
    <row r="210" spans="2:64" s="6" customFormat="1" ht="39" customHeight="1">
      <c r="B210" s="19"/>
      <c r="C210" s="109" t="s">
        <v>400</v>
      </c>
      <c r="D210" s="109" t="s">
        <v>145</v>
      </c>
      <c r="E210" s="110" t="s">
        <v>401</v>
      </c>
      <c r="F210" s="179" t="s">
        <v>625</v>
      </c>
      <c r="G210" s="180"/>
      <c r="H210" s="180"/>
      <c r="I210" s="180"/>
      <c r="J210" s="111" t="s">
        <v>155</v>
      </c>
      <c r="K210" s="112">
        <v>17.7</v>
      </c>
      <c r="L210" s="181">
        <v>0</v>
      </c>
      <c r="M210" s="180"/>
      <c r="N210" s="181">
        <f>ROUND($L$210*$K$210,2)</f>
        <v>0</v>
      </c>
      <c r="O210" s="180"/>
      <c r="P210" s="180"/>
      <c r="Q210" s="180"/>
      <c r="R210" s="20"/>
      <c r="T210" s="113"/>
      <c r="U210" s="25" t="s">
        <v>39</v>
      </c>
      <c r="V210" s="114">
        <v>0.625</v>
      </c>
      <c r="W210" s="114">
        <f>$V$210*$K$210</f>
        <v>11.0625</v>
      </c>
      <c r="X210" s="114">
        <v>0.00257</v>
      </c>
      <c r="Y210" s="114">
        <f>$X$210*$K$210</f>
        <v>0.045488999999999995</v>
      </c>
      <c r="Z210" s="114">
        <v>0</v>
      </c>
      <c r="AA210" s="115">
        <f>$Z$210*$K$210</f>
        <v>0</v>
      </c>
      <c r="AR210" s="6" t="s">
        <v>207</v>
      </c>
      <c r="AT210" s="6" t="s">
        <v>145</v>
      </c>
      <c r="AU210" s="6" t="s">
        <v>99</v>
      </c>
      <c r="AY210" s="6" t="s">
        <v>143</v>
      </c>
      <c r="BE210" s="116">
        <f>IF($U$210="základní",$N$210,0)</f>
        <v>0</v>
      </c>
      <c r="BF210" s="116">
        <f>IF($U$210="snížená",$N$210,0)</f>
        <v>0</v>
      </c>
      <c r="BG210" s="116">
        <f>IF($U$210="zákl. přenesená",$N$210,0)</f>
        <v>0</v>
      </c>
      <c r="BH210" s="116">
        <f>IF($U$210="sníž. přenesená",$N$210,0)</f>
        <v>0</v>
      </c>
      <c r="BI210" s="116">
        <f>IF($U$210="nulová",$N$210,0)</f>
        <v>0</v>
      </c>
      <c r="BJ210" s="6" t="s">
        <v>19</v>
      </c>
      <c r="BK210" s="116">
        <f>ROUND($L$210*$K$210,2)</f>
        <v>0</v>
      </c>
      <c r="BL210" s="6" t="s">
        <v>207</v>
      </c>
    </row>
    <row r="211" spans="2:64" s="6" customFormat="1" ht="39" customHeight="1">
      <c r="B211" s="19"/>
      <c r="C211" s="109" t="s">
        <v>402</v>
      </c>
      <c r="D211" s="109" t="s">
        <v>145</v>
      </c>
      <c r="E211" s="110" t="s">
        <v>299</v>
      </c>
      <c r="F211" s="179" t="s">
        <v>624</v>
      </c>
      <c r="G211" s="180"/>
      <c r="H211" s="180"/>
      <c r="I211" s="180"/>
      <c r="J211" s="111" t="s">
        <v>155</v>
      </c>
      <c r="K211" s="112">
        <v>109</v>
      </c>
      <c r="L211" s="181">
        <v>0</v>
      </c>
      <c r="M211" s="180"/>
      <c r="N211" s="181">
        <f>ROUND($L$211*$K$211,2)</f>
        <v>0</v>
      </c>
      <c r="O211" s="180"/>
      <c r="P211" s="180"/>
      <c r="Q211" s="180"/>
      <c r="R211" s="20"/>
      <c r="T211" s="113"/>
      <c r="U211" s="25" t="s">
        <v>39</v>
      </c>
      <c r="V211" s="114">
        <v>0.775</v>
      </c>
      <c r="W211" s="114">
        <f>$V$211*$K$211</f>
        <v>84.47500000000001</v>
      </c>
      <c r="X211" s="114">
        <v>0.00423</v>
      </c>
      <c r="Y211" s="114">
        <f>$X$211*$K$211</f>
        <v>0.46107000000000004</v>
      </c>
      <c r="Z211" s="114">
        <v>0</v>
      </c>
      <c r="AA211" s="115">
        <f>$Z$211*$K$211</f>
        <v>0</v>
      </c>
      <c r="AR211" s="6" t="s">
        <v>207</v>
      </c>
      <c r="AT211" s="6" t="s">
        <v>145</v>
      </c>
      <c r="AU211" s="6" t="s">
        <v>99</v>
      </c>
      <c r="AY211" s="6" t="s">
        <v>143</v>
      </c>
      <c r="BE211" s="116">
        <f>IF($U$211="základní",$N$211,0)</f>
        <v>0</v>
      </c>
      <c r="BF211" s="116">
        <f>IF($U$211="snížená",$N$211,0)</f>
        <v>0</v>
      </c>
      <c r="BG211" s="116">
        <f>IF($U$211="zákl. přenesená",$N$211,0)</f>
        <v>0</v>
      </c>
      <c r="BH211" s="116">
        <f>IF($U$211="sníž. přenesená",$N$211,0)</f>
        <v>0</v>
      </c>
      <c r="BI211" s="116">
        <f>IF($U$211="nulová",$N$211,0)</f>
        <v>0</v>
      </c>
      <c r="BJ211" s="6" t="s">
        <v>19</v>
      </c>
      <c r="BK211" s="116">
        <f>ROUND($L$211*$K$211,2)</f>
        <v>0</v>
      </c>
      <c r="BL211" s="6" t="s">
        <v>207</v>
      </c>
    </row>
    <row r="212" spans="2:64" s="6" customFormat="1" ht="27" customHeight="1">
      <c r="B212" s="19"/>
      <c r="C212" s="109" t="s">
        <v>330</v>
      </c>
      <c r="D212" s="109" t="s">
        <v>145</v>
      </c>
      <c r="E212" s="110" t="s">
        <v>302</v>
      </c>
      <c r="F212" s="179" t="s">
        <v>303</v>
      </c>
      <c r="G212" s="180"/>
      <c r="H212" s="180"/>
      <c r="I212" s="180"/>
      <c r="J212" s="111" t="s">
        <v>261</v>
      </c>
      <c r="K212" s="112">
        <v>1466.927</v>
      </c>
      <c r="L212" s="181">
        <v>0</v>
      </c>
      <c r="M212" s="180"/>
      <c r="N212" s="181">
        <f>ROUND($L$212*$K$212,2)</f>
        <v>0</v>
      </c>
      <c r="O212" s="180"/>
      <c r="P212" s="180"/>
      <c r="Q212" s="180"/>
      <c r="R212" s="20"/>
      <c r="T212" s="113"/>
      <c r="U212" s="25" t="s">
        <v>39</v>
      </c>
      <c r="V212" s="114">
        <v>0</v>
      </c>
      <c r="W212" s="114">
        <f>$V$212*$K$212</f>
        <v>0</v>
      </c>
      <c r="X212" s="114">
        <v>0</v>
      </c>
      <c r="Y212" s="114">
        <f>$X$212*$K$212</f>
        <v>0</v>
      </c>
      <c r="Z212" s="114">
        <v>0</v>
      </c>
      <c r="AA212" s="115">
        <f>$Z$212*$K$212</f>
        <v>0</v>
      </c>
      <c r="AR212" s="6" t="s">
        <v>207</v>
      </c>
      <c r="AT212" s="6" t="s">
        <v>145</v>
      </c>
      <c r="AU212" s="6" t="s">
        <v>99</v>
      </c>
      <c r="AY212" s="6" t="s">
        <v>143</v>
      </c>
      <c r="BE212" s="116">
        <f>IF($U$212="základní",$N$212,0)</f>
        <v>0</v>
      </c>
      <c r="BF212" s="116">
        <f>IF($U$212="snížená",$N$212,0)</f>
        <v>0</v>
      </c>
      <c r="BG212" s="116">
        <f>IF($U$212="zákl. přenesená",$N$212,0)</f>
        <v>0</v>
      </c>
      <c r="BH212" s="116">
        <f>IF($U$212="sníž. přenesená",$N$212,0)</f>
        <v>0</v>
      </c>
      <c r="BI212" s="116">
        <f>IF($U$212="nulová",$N$212,0)</f>
        <v>0</v>
      </c>
      <c r="BJ212" s="6" t="s">
        <v>19</v>
      </c>
      <c r="BK212" s="116">
        <f>ROUND($L$212*$K$212,2)</f>
        <v>0</v>
      </c>
      <c r="BL212" s="6" t="s">
        <v>207</v>
      </c>
    </row>
    <row r="213" spans="2:63" s="99" customFormat="1" ht="30.75" customHeight="1">
      <c r="B213" s="100"/>
      <c r="D213" s="108" t="s">
        <v>124</v>
      </c>
      <c r="N213" s="177">
        <f>$BK$213</f>
        <v>0</v>
      </c>
      <c r="O213" s="178"/>
      <c r="P213" s="178"/>
      <c r="Q213" s="178"/>
      <c r="R213" s="103"/>
      <c r="T213" s="104"/>
      <c r="W213" s="105">
        <f>SUM($W$214:$W$224)</f>
        <v>198.55733999999998</v>
      </c>
      <c r="Y213" s="105">
        <f>SUM($Y$214:$Y$224)</f>
        <v>2.82445975</v>
      </c>
      <c r="AA213" s="106">
        <f>SUM($AA$214:$AA$224)</f>
        <v>0</v>
      </c>
      <c r="AR213" s="102" t="s">
        <v>99</v>
      </c>
      <c r="AT213" s="102" t="s">
        <v>73</v>
      </c>
      <c r="AU213" s="102" t="s">
        <v>19</v>
      </c>
      <c r="AY213" s="102" t="s">
        <v>143</v>
      </c>
      <c r="BK213" s="107">
        <f>SUM($BK$214:$BK$224)</f>
        <v>0</v>
      </c>
    </row>
    <row r="214" spans="2:64" s="6" customFormat="1" ht="27" customHeight="1">
      <c r="B214" s="19"/>
      <c r="C214" s="109" t="s">
        <v>7</v>
      </c>
      <c r="D214" s="109" t="s">
        <v>145</v>
      </c>
      <c r="E214" s="110" t="s">
        <v>316</v>
      </c>
      <c r="F214" s="179" t="s">
        <v>317</v>
      </c>
      <c r="G214" s="180"/>
      <c r="H214" s="180"/>
      <c r="I214" s="180"/>
      <c r="J214" s="111" t="s">
        <v>158</v>
      </c>
      <c r="K214" s="112">
        <v>89.655</v>
      </c>
      <c r="L214" s="181">
        <v>0</v>
      </c>
      <c r="M214" s="180"/>
      <c r="N214" s="181">
        <f>ROUND($L$214*$K$214,2)</f>
        <v>0</v>
      </c>
      <c r="O214" s="180"/>
      <c r="P214" s="180"/>
      <c r="Q214" s="180"/>
      <c r="R214" s="20"/>
      <c r="T214" s="113"/>
      <c r="U214" s="25" t="s">
        <v>39</v>
      </c>
      <c r="V214" s="114">
        <v>1.688</v>
      </c>
      <c r="W214" s="114">
        <f>$V$214*$K$214</f>
        <v>151.33764</v>
      </c>
      <c r="X214" s="114">
        <v>0.00025</v>
      </c>
      <c r="Y214" s="114">
        <f>$X$214*$K$214</f>
        <v>0.02241375</v>
      </c>
      <c r="Z214" s="114">
        <v>0</v>
      </c>
      <c r="AA214" s="115">
        <f>$Z$214*$K$214</f>
        <v>0</v>
      </c>
      <c r="AR214" s="6" t="s">
        <v>207</v>
      </c>
      <c r="AT214" s="6" t="s">
        <v>145</v>
      </c>
      <c r="AU214" s="6" t="s">
        <v>99</v>
      </c>
      <c r="AY214" s="6" t="s">
        <v>143</v>
      </c>
      <c r="BE214" s="116">
        <f>IF($U$214="základní",$N$214,0)</f>
        <v>0</v>
      </c>
      <c r="BF214" s="116">
        <f>IF($U$214="snížená",$N$214,0)</f>
        <v>0</v>
      </c>
      <c r="BG214" s="116">
        <f>IF($U$214="zákl. přenesená",$N$214,0)</f>
        <v>0</v>
      </c>
      <c r="BH214" s="116">
        <f>IF($U$214="sníž. přenesená",$N$214,0)</f>
        <v>0</v>
      </c>
      <c r="BI214" s="116">
        <f>IF($U$214="nulová",$N$214,0)</f>
        <v>0</v>
      </c>
      <c r="BJ214" s="6" t="s">
        <v>19</v>
      </c>
      <c r="BK214" s="116">
        <f>ROUND($L$214*$K$214,2)</f>
        <v>0</v>
      </c>
      <c r="BL214" s="6" t="s">
        <v>207</v>
      </c>
    </row>
    <row r="215" spans="2:51" s="6" customFormat="1" ht="27" customHeight="1">
      <c r="B215" s="117"/>
      <c r="E215" s="118"/>
      <c r="F215" s="182" t="s">
        <v>390</v>
      </c>
      <c r="G215" s="183"/>
      <c r="H215" s="183"/>
      <c r="I215" s="183"/>
      <c r="K215" s="119">
        <v>89.655</v>
      </c>
      <c r="R215" s="120"/>
      <c r="T215" s="121"/>
      <c r="AA215" s="122"/>
      <c r="AT215" s="118" t="s">
        <v>151</v>
      </c>
      <c r="AU215" s="118" t="s">
        <v>99</v>
      </c>
      <c r="AV215" s="118" t="s">
        <v>99</v>
      </c>
      <c r="AW215" s="118" t="s">
        <v>109</v>
      </c>
      <c r="AX215" s="118" t="s">
        <v>19</v>
      </c>
      <c r="AY215" s="118" t="s">
        <v>143</v>
      </c>
    </row>
    <row r="216" spans="2:64" s="6" customFormat="1" ht="15.75" customHeight="1">
      <c r="B216" s="19"/>
      <c r="C216" s="123" t="s">
        <v>248</v>
      </c>
      <c r="D216" s="123" t="s">
        <v>163</v>
      </c>
      <c r="E216" s="124" t="s">
        <v>319</v>
      </c>
      <c r="F216" s="186" t="s">
        <v>320</v>
      </c>
      <c r="G216" s="187"/>
      <c r="H216" s="187"/>
      <c r="I216" s="187"/>
      <c r="J216" s="125" t="s">
        <v>158</v>
      </c>
      <c r="K216" s="126">
        <v>89.655</v>
      </c>
      <c r="L216" s="188">
        <v>0</v>
      </c>
      <c r="M216" s="187"/>
      <c r="N216" s="188">
        <f>ROUND($L$216*$K$216,2)</f>
        <v>0</v>
      </c>
      <c r="O216" s="180"/>
      <c r="P216" s="180"/>
      <c r="Q216" s="180"/>
      <c r="R216" s="20"/>
      <c r="T216" s="113"/>
      <c r="U216" s="25" t="s">
        <v>39</v>
      </c>
      <c r="V216" s="114">
        <v>0</v>
      </c>
      <c r="W216" s="114">
        <f>$V$216*$K$216</f>
        <v>0</v>
      </c>
      <c r="X216" s="114">
        <v>0.0252</v>
      </c>
      <c r="Y216" s="114">
        <f>$X$216*$K$216</f>
        <v>2.259306</v>
      </c>
      <c r="Z216" s="114">
        <v>0</v>
      </c>
      <c r="AA216" s="115">
        <f>$Z$216*$K$216</f>
        <v>0</v>
      </c>
      <c r="AR216" s="6" t="s">
        <v>257</v>
      </c>
      <c r="AT216" s="6" t="s">
        <v>163</v>
      </c>
      <c r="AU216" s="6" t="s">
        <v>99</v>
      </c>
      <c r="AY216" s="6" t="s">
        <v>143</v>
      </c>
      <c r="BE216" s="116">
        <f>IF($U$216="základní",$N$216,0)</f>
        <v>0</v>
      </c>
      <c r="BF216" s="116">
        <f>IF($U$216="snížená",$N$216,0)</f>
        <v>0</v>
      </c>
      <c r="BG216" s="116">
        <f>IF($U$216="zákl. přenesená",$N$216,0)</f>
        <v>0</v>
      </c>
      <c r="BH216" s="116">
        <f>IF($U$216="sníž. přenesená",$N$216,0)</f>
        <v>0</v>
      </c>
      <c r="BI216" s="116">
        <f>IF($U$216="nulová",$N$216,0)</f>
        <v>0</v>
      </c>
      <c r="BJ216" s="6" t="s">
        <v>19</v>
      </c>
      <c r="BK216" s="116">
        <f>ROUND($L$216*$K$216,2)</f>
        <v>0</v>
      </c>
      <c r="BL216" s="6" t="s">
        <v>207</v>
      </c>
    </row>
    <row r="217" spans="2:64" s="6" customFormat="1" ht="27" customHeight="1">
      <c r="B217" s="19"/>
      <c r="C217" s="109" t="s">
        <v>403</v>
      </c>
      <c r="D217" s="109" t="s">
        <v>145</v>
      </c>
      <c r="E217" s="110" t="s">
        <v>404</v>
      </c>
      <c r="F217" s="179" t="s">
        <v>405</v>
      </c>
      <c r="G217" s="180"/>
      <c r="H217" s="180"/>
      <c r="I217" s="180"/>
      <c r="J217" s="111" t="s">
        <v>276</v>
      </c>
      <c r="K217" s="112">
        <v>1</v>
      </c>
      <c r="L217" s="181">
        <v>0</v>
      </c>
      <c r="M217" s="180"/>
      <c r="N217" s="181">
        <f>ROUND($L$217*$K$217,2)</f>
        <v>0</v>
      </c>
      <c r="O217" s="180"/>
      <c r="P217" s="180"/>
      <c r="Q217" s="180"/>
      <c r="R217" s="20"/>
      <c r="T217" s="113"/>
      <c r="U217" s="25" t="s">
        <v>39</v>
      </c>
      <c r="V217" s="114">
        <v>7.36</v>
      </c>
      <c r="W217" s="114">
        <f>$V$217*$K$217</f>
        <v>7.36</v>
      </c>
      <c r="X217" s="114">
        <v>0.00087</v>
      </c>
      <c r="Y217" s="114">
        <f>$X$217*$K$217</f>
        <v>0.00087</v>
      </c>
      <c r="Z217" s="114">
        <v>0</v>
      </c>
      <c r="AA217" s="115">
        <f>$Z$217*$K$217</f>
        <v>0</v>
      </c>
      <c r="AR217" s="6" t="s">
        <v>207</v>
      </c>
      <c r="AT217" s="6" t="s">
        <v>145</v>
      </c>
      <c r="AU217" s="6" t="s">
        <v>99</v>
      </c>
      <c r="AY217" s="6" t="s">
        <v>143</v>
      </c>
      <c r="BE217" s="116">
        <f>IF($U$217="základní",$N$217,0)</f>
        <v>0</v>
      </c>
      <c r="BF217" s="116">
        <f>IF($U$217="snížená",$N$217,0)</f>
        <v>0</v>
      </c>
      <c r="BG217" s="116">
        <f>IF($U$217="zákl. přenesená",$N$217,0)</f>
        <v>0</v>
      </c>
      <c r="BH217" s="116">
        <f>IF($U$217="sníž. přenesená",$N$217,0)</f>
        <v>0</v>
      </c>
      <c r="BI217" s="116">
        <f>IF($U$217="nulová",$N$217,0)</f>
        <v>0</v>
      </c>
      <c r="BJ217" s="6" t="s">
        <v>19</v>
      </c>
      <c r="BK217" s="116">
        <f>ROUND($L$217*$K$217,2)</f>
        <v>0</v>
      </c>
      <c r="BL217" s="6" t="s">
        <v>207</v>
      </c>
    </row>
    <row r="218" spans="2:64" s="6" customFormat="1" ht="27" customHeight="1">
      <c r="B218" s="19"/>
      <c r="C218" s="109" t="s">
        <v>406</v>
      </c>
      <c r="D218" s="109" t="s">
        <v>145</v>
      </c>
      <c r="E218" s="110" t="s">
        <v>407</v>
      </c>
      <c r="F218" s="179" t="s">
        <v>408</v>
      </c>
      <c r="G218" s="180"/>
      <c r="H218" s="180"/>
      <c r="I218" s="180"/>
      <c r="J218" s="111" t="s">
        <v>276</v>
      </c>
      <c r="K218" s="112">
        <v>1</v>
      </c>
      <c r="L218" s="181">
        <v>0</v>
      </c>
      <c r="M218" s="180"/>
      <c r="N218" s="181">
        <f>ROUND($L$218*$K$218,2)</f>
        <v>0</v>
      </c>
      <c r="O218" s="180"/>
      <c r="P218" s="180"/>
      <c r="Q218" s="180"/>
      <c r="R218" s="20"/>
      <c r="T218" s="113"/>
      <c r="U218" s="25" t="s">
        <v>39</v>
      </c>
      <c r="V218" s="114">
        <v>8.159</v>
      </c>
      <c r="W218" s="114">
        <f>$V$218*$K$218</f>
        <v>8.159</v>
      </c>
      <c r="X218" s="114">
        <v>0.00084</v>
      </c>
      <c r="Y218" s="114">
        <f>$X$218*$K$218</f>
        <v>0.00084</v>
      </c>
      <c r="Z218" s="114">
        <v>0</v>
      </c>
      <c r="AA218" s="115">
        <f>$Z$218*$K$218</f>
        <v>0</v>
      </c>
      <c r="AR218" s="6" t="s">
        <v>207</v>
      </c>
      <c r="AT218" s="6" t="s">
        <v>145</v>
      </c>
      <c r="AU218" s="6" t="s">
        <v>99</v>
      </c>
      <c r="AY218" s="6" t="s">
        <v>143</v>
      </c>
      <c r="BE218" s="116">
        <f>IF($U$218="základní",$N$218,0)</f>
        <v>0</v>
      </c>
      <c r="BF218" s="116">
        <f>IF($U$218="snížená",$N$218,0)</f>
        <v>0</v>
      </c>
      <c r="BG218" s="116">
        <f>IF($U$218="zákl. přenesená",$N$218,0)</f>
        <v>0</v>
      </c>
      <c r="BH218" s="116">
        <f>IF($U$218="sníž. přenesená",$N$218,0)</f>
        <v>0</v>
      </c>
      <c r="BI218" s="116">
        <f>IF($U$218="nulová",$N$218,0)</f>
        <v>0</v>
      </c>
      <c r="BJ218" s="6" t="s">
        <v>19</v>
      </c>
      <c r="BK218" s="116">
        <f>ROUND($L$218*$K$218,2)</f>
        <v>0</v>
      </c>
      <c r="BL218" s="6" t="s">
        <v>207</v>
      </c>
    </row>
    <row r="219" spans="2:64" s="6" customFormat="1" ht="15.75" customHeight="1">
      <c r="B219" s="19"/>
      <c r="C219" s="123" t="s">
        <v>258</v>
      </c>
      <c r="D219" s="123" t="s">
        <v>163</v>
      </c>
      <c r="E219" s="124" t="s">
        <v>409</v>
      </c>
      <c r="F219" s="186" t="s">
        <v>410</v>
      </c>
      <c r="G219" s="187"/>
      <c r="H219" s="187"/>
      <c r="I219" s="187"/>
      <c r="J219" s="125" t="s">
        <v>276</v>
      </c>
      <c r="K219" s="126">
        <v>1</v>
      </c>
      <c r="L219" s="188">
        <v>0</v>
      </c>
      <c r="M219" s="187"/>
      <c r="N219" s="188">
        <f>ROUND($L$219*$K$219,2)</f>
        <v>0</v>
      </c>
      <c r="O219" s="180"/>
      <c r="P219" s="180"/>
      <c r="Q219" s="180"/>
      <c r="R219" s="20"/>
      <c r="T219" s="113"/>
      <c r="U219" s="25" t="s">
        <v>39</v>
      </c>
      <c r="V219" s="114">
        <v>0</v>
      </c>
      <c r="W219" s="114">
        <f>$V$219*$K$219</f>
        <v>0</v>
      </c>
      <c r="X219" s="114">
        <v>0.044</v>
      </c>
      <c r="Y219" s="114">
        <f>$X$219*$K$219</f>
        <v>0.044</v>
      </c>
      <c r="Z219" s="114">
        <v>0</v>
      </c>
      <c r="AA219" s="115">
        <f>$Z$219*$K$219</f>
        <v>0</v>
      </c>
      <c r="AR219" s="6" t="s">
        <v>257</v>
      </c>
      <c r="AT219" s="6" t="s">
        <v>163</v>
      </c>
      <c r="AU219" s="6" t="s">
        <v>99</v>
      </c>
      <c r="AY219" s="6" t="s">
        <v>143</v>
      </c>
      <c r="BE219" s="116">
        <f>IF($U$219="základní",$N$219,0)</f>
        <v>0</v>
      </c>
      <c r="BF219" s="116">
        <f>IF($U$219="snížená",$N$219,0)</f>
        <v>0</v>
      </c>
      <c r="BG219" s="116">
        <f>IF($U$219="zákl. přenesená",$N$219,0)</f>
        <v>0</v>
      </c>
      <c r="BH219" s="116">
        <f>IF($U$219="sníž. přenesená",$N$219,0)</f>
        <v>0</v>
      </c>
      <c r="BI219" s="116">
        <f>IF($U$219="nulová",$N$219,0)</f>
        <v>0</v>
      </c>
      <c r="BJ219" s="6" t="s">
        <v>19</v>
      </c>
      <c r="BK219" s="116">
        <f>ROUND($L$219*$K$219,2)</f>
        <v>0</v>
      </c>
      <c r="BL219" s="6" t="s">
        <v>207</v>
      </c>
    </row>
    <row r="220" spans="2:64" s="6" customFormat="1" ht="27" customHeight="1">
      <c r="B220" s="19"/>
      <c r="C220" s="109" t="s">
        <v>262</v>
      </c>
      <c r="D220" s="109" t="s">
        <v>145</v>
      </c>
      <c r="E220" s="110" t="s">
        <v>328</v>
      </c>
      <c r="F220" s="179" t="s">
        <v>329</v>
      </c>
      <c r="G220" s="180"/>
      <c r="H220" s="180"/>
      <c r="I220" s="180"/>
      <c r="J220" s="111" t="s">
        <v>276</v>
      </c>
      <c r="K220" s="112">
        <v>1</v>
      </c>
      <c r="L220" s="181">
        <v>0</v>
      </c>
      <c r="M220" s="180"/>
      <c r="N220" s="181">
        <f>ROUND($L$220*$K$220,2)</f>
        <v>0</v>
      </c>
      <c r="O220" s="180"/>
      <c r="P220" s="180"/>
      <c r="Q220" s="180"/>
      <c r="R220" s="20"/>
      <c r="T220" s="113"/>
      <c r="U220" s="25" t="s">
        <v>39</v>
      </c>
      <c r="V220" s="114">
        <v>9.462</v>
      </c>
      <c r="W220" s="114">
        <f>$V$220*$K$220</f>
        <v>9.462</v>
      </c>
      <c r="X220" s="114">
        <v>0.00081</v>
      </c>
      <c r="Y220" s="114">
        <f>$X$220*$K$220</f>
        <v>0.00081</v>
      </c>
      <c r="Z220" s="114">
        <v>0</v>
      </c>
      <c r="AA220" s="115">
        <f>$Z$220*$K$220</f>
        <v>0</v>
      </c>
      <c r="AR220" s="6" t="s">
        <v>207</v>
      </c>
      <c r="AT220" s="6" t="s">
        <v>145</v>
      </c>
      <c r="AU220" s="6" t="s">
        <v>99</v>
      </c>
      <c r="AY220" s="6" t="s">
        <v>143</v>
      </c>
      <c r="BE220" s="116">
        <f>IF($U$220="základní",$N$220,0)</f>
        <v>0</v>
      </c>
      <c r="BF220" s="116">
        <f>IF($U$220="snížená",$N$220,0)</f>
        <v>0</v>
      </c>
      <c r="BG220" s="116">
        <f>IF($U$220="zákl. přenesená",$N$220,0)</f>
        <v>0</v>
      </c>
      <c r="BH220" s="116">
        <f>IF($U$220="sníž. přenesená",$N$220,0)</f>
        <v>0</v>
      </c>
      <c r="BI220" s="116">
        <f>IF($U$220="nulová",$N$220,0)</f>
        <v>0</v>
      </c>
      <c r="BJ220" s="6" t="s">
        <v>19</v>
      </c>
      <c r="BK220" s="116">
        <f>ROUND($L$220*$K$220,2)</f>
        <v>0</v>
      </c>
      <c r="BL220" s="6" t="s">
        <v>207</v>
      </c>
    </row>
    <row r="221" spans="2:64" s="6" customFormat="1" ht="39" customHeight="1">
      <c r="B221" s="19"/>
      <c r="C221" s="123" t="s">
        <v>265</v>
      </c>
      <c r="D221" s="123" t="s">
        <v>163</v>
      </c>
      <c r="E221" s="124" t="s">
        <v>331</v>
      </c>
      <c r="F221" s="186" t="s">
        <v>332</v>
      </c>
      <c r="G221" s="187"/>
      <c r="H221" s="187"/>
      <c r="I221" s="187"/>
      <c r="J221" s="125" t="s">
        <v>276</v>
      </c>
      <c r="K221" s="126">
        <v>1</v>
      </c>
      <c r="L221" s="188">
        <v>0</v>
      </c>
      <c r="M221" s="187"/>
      <c r="N221" s="188">
        <f>ROUND($L$221*$K$221,2)</f>
        <v>0</v>
      </c>
      <c r="O221" s="180"/>
      <c r="P221" s="180"/>
      <c r="Q221" s="180"/>
      <c r="R221" s="20"/>
      <c r="T221" s="113"/>
      <c r="U221" s="25" t="s">
        <v>39</v>
      </c>
      <c r="V221" s="114">
        <v>0</v>
      </c>
      <c r="W221" s="114">
        <f>$V$221*$K$221</f>
        <v>0</v>
      </c>
      <c r="X221" s="114">
        <v>0.045</v>
      </c>
      <c r="Y221" s="114">
        <f>$X$221*$K$221</f>
        <v>0.045</v>
      </c>
      <c r="Z221" s="114">
        <v>0</v>
      </c>
      <c r="AA221" s="115">
        <f>$Z$221*$K$221</f>
        <v>0</v>
      </c>
      <c r="AR221" s="6" t="s">
        <v>257</v>
      </c>
      <c r="AT221" s="6" t="s">
        <v>163</v>
      </c>
      <c r="AU221" s="6" t="s">
        <v>99</v>
      </c>
      <c r="AY221" s="6" t="s">
        <v>143</v>
      </c>
      <c r="BE221" s="116">
        <f>IF($U$221="základní",$N$221,0)</f>
        <v>0</v>
      </c>
      <c r="BF221" s="116">
        <f>IF($U$221="snížená",$N$221,0)</f>
        <v>0</v>
      </c>
      <c r="BG221" s="116">
        <f>IF($U$221="zákl. přenesená",$N$221,0)</f>
        <v>0</v>
      </c>
      <c r="BH221" s="116">
        <f>IF($U$221="sníž. přenesená",$N$221,0)</f>
        <v>0</v>
      </c>
      <c r="BI221" s="116">
        <f>IF($U$221="nulová",$N$221,0)</f>
        <v>0</v>
      </c>
      <c r="BJ221" s="6" t="s">
        <v>19</v>
      </c>
      <c r="BK221" s="116">
        <f>ROUND($L$221*$K$221,2)</f>
        <v>0</v>
      </c>
      <c r="BL221" s="6" t="s">
        <v>207</v>
      </c>
    </row>
    <row r="222" spans="2:64" s="6" customFormat="1" ht="27" customHeight="1">
      <c r="B222" s="19"/>
      <c r="C222" s="109" t="s">
        <v>271</v>
      </c>
      <c r="D222" s="109" t="s">
        <v>145</v>
      </c>
      <c r="E222" s="110" t="s">
        <v>340</v>
      </c>
      <c r="F222" s="179" t="s">
        <v>341</v>
      </c>
      <c r="G222" s="180"/>
      <c r="H222" s="180"/>
      <c r="I222" s="180"/>
      <c r="J222" s="111" t="s">
        <v>155</v>
      </c>
      <c r="K222" s="112">
        <v>64.46</v>
      </c>
      <c r="L222" s="181">
        <v>0</v>
      </c>
      <c r="M222" s="180"/>
      <c r="N222" s="181">
        <f>ROUND($L$222*$K$222,2)</f>
        <v>0</v>
      </c>
      <c r="O222" s="180"/>
      <c r="P222" s="180"/>
      <c r="Q222" s="180"/>
      <c r="R222" s="20"/>
      <c r="T222" s="113"/>
      <c r="U222" s="25" t="s">
        <v>39</v>
      </c>
      <c r="V222" s="114">
        <v>0.345</v>
      </c>
      <c r="W222" s="114">
        <f>$V$222*$K$222</f>
        <v>22.238699999999994</v>
      </c>
      <c r="X222" s="114">
        <v>0</v>
      </c>
      <c r="Y222" s="114">
        <f>$X$222*$K$222</f>
        <v>0</v>
      </c>
      <c r="Z222" s="114">
        <v>0</v>
      </c>
      <c r="AA222" s="115">
        <f>$Z$222*$K$222</f>
        <v>0</v>
      </c>
      <c r="AR222" s="6" t="s">
        <v>207</v>
      </c>
      <c r="AT222" s="6" t="s">
        <v>145</v>
      </c>
      <c r="AU222" s="6" t="s">
        <v>99</v>
      </c>
      <c r="AY222" s="6" t="s">
        <v>143</v>
      </c>
      <c r="BE222" s="116">
        <f>IF($U$222="základní",$N$222,0)</f>
        <v>0</v>
      </c>
      <c r="BF222" s="116">
        <f>IF($U$222="snížená",$N$222,0)</f>
        <v>0</v>
      </c>
      <c r="BG222" s="116">
        <f>IF($U$222="zákl. přenesená",$N$222,0)</f>
        <v>0</v>
      </c>
      <c r="BH222" s="116">
        <f>IF($U$222="sníž. přenesená",$N$222,0)</f>
        <v>0</v>
      </c>
      <c r="BI222" s="116">
        <f>IF($U$222="nulová",$N$222,0)</f>
        <v>0</v>
      </c>
      <c r="BJ222" s="6" t="s">
        <v>19</v>
      </c>
      <c r="BK222" s="116">
        <f>ROUND($L$222*$K$222,2)</f>
        <v>0</v>
      </c>
      <c r="BL222" s="6" t="s">
        <v>207</v>
      </c>
    </row>
    <row r="223" spans="2:64" s="6" customFormat="1" ht="27" customHeight="1">
      <c r="B223" s="19"/>
      <c r="C223" s="123" t="s">
        <v>360</v>
      </c>
      <c r="D223" s="123" t="s">
        <v>163</v>
      </c>
      <c r="E223" s="124" t="s">
        <v>343</v>
      </c>
      <c r="F223" s="186" t="s">
        <v>605</v>
      </c>
      <c r="G223" s="187"/>
      <c r="H223" s="187"/>
      <c r="I223" s="187"/>
      <c r="J223" s="125" t="s">
        <v>155</v>
      </c>
      <c r="K223" s="126">
        <v>64.46</v>
      </c>
      <c r="L223" s="188">
        <v>0</v>
      </c>
      <c r="M223" s="187"/>
      <c r="N223" s="188">
        <f>ROUND($L$223*$K$223,2)</f>
        <v>0</v>
      </c>
      <c r="O223" s="180"/>
      <c r="P223" s="180"/>
      <c r="Q223" s="180"/>
      <c r="R223" s="20"/>
      <c r="T223" s="113"/>
      <c r="U223" s="25" t="s">
        <v>39</v>
      </c>
      <c r="V223" s="114">
        <v>0</v>
      </c>
      <c r="W223" s="114">
        <f>$V$223*$K$223</f>
        <v>0</v>
      </c>
      <c r="X223" s="114">
        <v>0.007</v>
      </c>
      <c r="Y223" s="114">
        <f>$X$223*$K$223</f>
        <v>0.45121999999999995</v>
      </c>
      <c r="Z223" s="114">
        <v>0</v>
      </c>
      <c r="AA223" s="115">
        <f>$Z$223*$K$223</f>
        <v>0</v>
      </c>
      <c r="AR223" s="6" t="s">
        <v>257</v>
      </c>
      <c r="AT223" s="6" t="s">
        <v>163</v>
      </c>
      <c r="AU223" s="6" t="s">
        <v>99</v>
      </c>
      <c r="AY223" s="6" t="s">
        <v>143</v>
      </c>
      <c r="BE223" s="116">
        <f>IF($U$223="základní",$N$223,0)</f>
        <v>0</v>
      </c>
      <c r="BF223" s="116">
        <f>IF($U$223="snížená",$N$223,0)</f>
        <v>0</v>
      </c>
      <c r="BG223" s="116">
        <f>IF($U$223="zákl. přenesená",$N$223,0)</f>
        <v>0</v>
      </c>
      <c r="BH223" s="116">
        <f>IF($U$223="sníž. přenesená",$N$223,0)</f>
        <v>0</v>
      </c>
      <c r="BI223" s="116">
        <f>IF($U$223="nulová",$N$223,0)</f>
        <v>0</v>
      </c>
      <c r="BJ223" s="6" t="s">
        <v>19</v>
      </c>
      <c r="BK223" s="116">
        <f>ROUND($L$223*$K$223,2)</f>
        <v>0</v>
      </c>
      <c r="BL223" s="6" t="s">
        <v>207</v>
      </c>
    </row>
    <row r="224" spans="2:64" s="6" customFormat="1" ht="27" customHeight="1">
      <c r="B224" s="19"/>
      <c r="C224" s="109" t="s">
        <v>292</v>
      </c>
      <c r="D224" s="109" t="s">
        <v>145</v>
      </c>
      <c r="E224" s="110" t="s">
        <v>345</v>
      </c>
      <c r="F224" s="179" t="s">
        <v>346</v>
      </c>
      <c r="G224" s="180"/>
      <c r="H224" s="180"/>
      <c r="I224" s="180"/>
      <c r="J224" s="111" t="s">
        <v>261</v>
      </c>
      <c r="K224" s="112">
        <v>6354.118</v>
      </c>
      <c r="L224" s="181">
        <v>0</v>
      </c>
      <c r="M224" s="180"/>
      <c r="N224" s="181">
        <f>ROUND($L$224*$K$224,2)</f>
        <v>0</v>
      </c>
      <c r="O224" s="180"/>
      <c r="P224" s="180"/>
      <c r="Q224" s="180"/>
      <c r="R224" s="20"/>
      <c r="T224" s="113"/>
      <c r="U224" s="25" t="s">
        <v>39</v>
      </c>
      <c r="V224" s="114">
        <v>0</v>
      </c>
      <c r="W224" s="114">
        <f>$V$224*$K$224</f>
        <v>0</v>
      </c>
      <c r="X224" s="114">
        <v>0</v>
      </c>
      <c r="Y224" s="114">
        <f>$X$224*$K$224</f>
        <v>0</v>
      </c>
      <c r="Z224" s="114">
        <v>0</v>
      </c>
      <c r="AA224" s="115">
        <f>$Z$224*$K$224</f>
        <v>0</v>
      </c>
      <c r="AR224" s="6" t="s">
        <v>207</v>
      </c>
      <c r="AT224" s="6" t="s">
        <v>145</v>
      </c>
      <c r="AU224" s="6" t="s">
        <v>99</v>
      </c>
      <c r="AY224" s="6" t="s">
        <v>143</v>
      </c>
      <c r="BE224" s="116">
        <f>IF($U$224="základní",$N$224,0)</f>
        <v>0</v>
      </c>
      <c r="BF224" s="116">
        <f>IF($U$224="snížená",$N$224,0)</f>
        <v>0</v>
      </c>
      <c r="BG224" s="116">
        <f>IF($U$224="zákl. přenesená",$N$224,0)</f>
        <v>0</v>
      </c>
      <c r="BH224" s="116">
        <f>IF($U$224="sníž. přenesená",$N$224,0)</f>
        <v>0</v>
      </c>
      <c r="BI224" s="116">
        <f>IF($U$224="nulová",$N$224,0)</f>
        <v>0</v>
      </c>
      <c r="BJ224" s="6" t="s">
        <v>19</v>
      </c>
      <c r="BK224" s="116">
        <f>ROUND($L$224*$K$224,2)</f>
        <v>0</v>
      </c>
      <c r="BL224" s="6" t="s">
        <v>207</v>
      </c>
    </row>
    <row r="225" spans="2:63" s="99" customFormat="1" ht="30.75" customHeight="1">
      <c r="B225" s="100"/>
      <c r="D225" s="108" t="s">
        <v>125</v>
      </c>
      <c r="N225" s="177">
        <f>$BK$225</f>
        <v>0</v>
      </c>
      <c r="O225" s="178"/>
      <c r="P225" s="178"/>
      <c r="Q225" s="178"/>
      <c r="R225" s="103"/>
      <c r="T225" s="104"/>
      <c r="W225" s="105">
        <f>SUM($W$226:$W$233)</f>
        <v>55.047999999999995</v>
      </c>
      <c r="Y225" s="105">
        <f>SUM($Y$226:$Y$233)</f>
        <v>0.48487</v>
      </c>
      <c r="AA225" s="106">
        <f>SUM($AA$226:$AA$233)</f>
        <v>0.0512</v>
      </c>
      <c r="AR225" s="102" t="s">
        <v>99</v>
      </c>
      <c r="AT225" s="102" t="s">
        <v>73</v>
      </c>
      <c r="AU225" s="102" t="s">
        <v>19</v>
      </c>
      <c r="AY225" s="102" t="s">
        <v>143</v>
      </c>
      <c r="BK225" s="107">
        <f>SUM($BK$226:$BK$233)</f>
        <v>0</v>
      </c>
    </row>
    <row r="226" spans="2:64" s="6" customFormat="1" ht="27" customHeight="1">
      <c r="B226" s="19"/>
      <c r="C226" s="109" t="s">
        <v>277</v>
      </c>
      <c r="D226" s="109" t="s">
        <v>145</v>
      </c>
      <c r="E226" s="110" t="s">
        <v>411</v>
      </c>
      <c r="F226" s="179" t="s">
        <v>412</v>
      </c>
      <c r="G226" s="180"/>
      <c r="H226" s="180"/>
      <c r="I226" s="180"/>
      <c r="J226" s="111" t="s">
        <v>276</v>
      </c>
      <c r="K226" s="112">
        <v>16</v>
      </c>
      <c r="L226" s="181">
        <v>0</v>
      </c>
      <c r="M226" s="180"/>
      <c r="N226" s="181">
        <f>ROUND($L$226*$K$226,2)</f>
        <v>0</v>
      </c>
      <c r="O226" s="180"/>
      <c r="P226" s="180"/>
      <c r="Q226" s="180"/>
      <c r="R226" s="20"/>
      <c r="T226" s="113"/>
      <c r="U226" s="25" t="s">
        <v>39</v>
      </c>
      <c r="V226" s="114">
        <v>0.423</v>
      </c>
      <c r="W226" s="114">
        <f>$V$226*$K$226</f>
        <v>6.768</v>
      </c>
      <c r="X226" s="114">
        <v>0</v>
      </c>
      <c r="Y226" s="114">
        <f>$X$226*$K$226</f>
        <v>0</v>
      </c>
      <c r="Z226" s="114">
        <v>0.0032</v>
      </c>
      <c r="AA226" s="115">
        <f>$Z$226*$K$226</f>
        <v>0.0512</v>
      </c>
      <c r="AR226" s="6" t="s">
        <v>207</v>
      </c>
      <c r="AT226" s="6" t="s">
        <v>145</v>
      </c>
      <c r="AU226" s="6" t="s">
        <v>99</v>
      </c>
      <c r="AY226" s="6" t="s">
        <v>143</v>
      </c>
      <c r="BE226" s="116">
        <f>IF($U$226="základní",$N$226,0)</f>
        <v>0</v>
      </c>
      <c r="BF226" s="116">
        <f>IF($U$226="snížená",$N$226,0)</f>
        <v>0</v>
      </c>
      <c r="BG226" s="116">
        <f>IF($U$226="zákl. přenesená",$N$226,0)</f>
        <v>0</v>
      </c>
      <c r="BH226" s="116">
        <f>IF($U$226="sníž. přenesená",$N$226,0)</f>
        <v>0</v>
      </c>
      <c r="BI226" s="116">
        <f>IF($U$226="nulová",$N$226,0)</f>
        <v>0</v>
      </c>
      <c r="BJ226" s="6" t="s">
        <v>19</v>
      </c>
      <c r="BK226" s="116">
        <f>ROUND($L$226*$K$226,2)</f>
        <v>0</v>
      </c>
      <c r="BL226" s="6" t="s">
        <v>207</v>
      </c>
    </row>
    <row r="227" spans="2:64" s="6" customFormat="1" ht="27" customHeight="1">
      <c r="B227" s="19"/>
      <c r="C227" s="109" t="s">
        <v>342</v>
      </c>
      <c r="D227" s="109" t="s">
        <v>145</v>
      </c>
      <c r="E227" s="110" t="s">
        <v>413</v>
      </c>
      <c r="F227" s="179" t="s">
        <v>414</v>
      </c>
      <c r="G227" s="180"/>
      <c r="H227" s="180"/>
      <c r="I227" s="180"/>
      <c r="J227" s="111" t="s">
        <v>276</v>
      </c>
      <c r="K227" s="112">
        <v>16</v>
      </c>
      <c r="L227" s="181">
        <v>0</v>
      </c>
      <c r="M227" s="180"/>
      <c r="N227" s="181">
        <f>ROUND($L$227*$K$227,2)</f>
        <v>0</v>
      </c>
      <c r="O227" s="180"/>
      <c r="P227" s="180"/>
      <c r="Q227" s="180"/>
      <c r="R227" s="20"/>
      <c r="T227" s="113"/>
      <c r="U227" s="25" t="s">
        <v>39</v>
      </c>
      <c r="V227" s="114">
        <v>2.8</v>
      </c>
      <c r="W227" s="114">
        <f>$V$227*$K$227</f>
        <v>44.8</v>
      </c>
      <c r="X227" s="114">
        <v>0</v>
      </c>
      <c r="Y227" s="114">
        <f>$X$227*$K$227</f>
        <v>0</v>
      </c>
      <c r="Z227" s="114">
        <v>0</v>
      </c>
      <c r="AA227" s="115">
        <f>$Z$227*$K$227</f>
        <v>0</v>
      </c>
      <c r="AR227" s="6" t="s">
        <v>207</v>
      </c>
      <c r="AT227" s="6" t="s">
        <v>145</v>
      </c>
      <c r="AU227" s="6" t="s">
        <v>99</v>
      </c>
      <c r="AY227" s="6" t="s">
        <v>143</v>
      </c>
      <c r="BE227" s="116">
        <f>IF($U$227="základní",$N$227,0)</f>
        <v>0</v>
      </c>
      <c r="BF227" s="116">
        <f>IF($U$227="snížená",$N$227,0)</f>
        <v>0</v>
      </c>
      <c r="BG227" s="116">
        <f>IF($U$227="zákl. přenesená",$N$227,0)</f>
        <v>0</v>
      </c>
      <c r="BH227" s="116">
        <f>IF($U$227="sníž. přenesená",$N$227,0)</f>
        <v>0</v>
      </c>
      <c r="BI227" s="116">
        <f>IF($U$227="nulová",$N$227,0)</f>
        <v>0</v>
      </c>
      <c r="BJ227" s="6" t="s">
        <v>19</v>
      </c>
      <c r="BK227" s="116">
        <f>ROUND($L$227*$K$227,2)</f>
        <v>0</v>
      </c>
      <c r="BL227" s="6" t="s">
        <v>207</v>
      </c>
    </row>
    <row r="228" spans="2:64" s="6" customFormat="1" ht="27" customHeight="1">
      <c r="B228" s="19"/>
      <c r="C228" s="123" t="s">
        <v>354</v>
      </c>
      <c r="D228" s="123" t="s">
        <v>163</v>
      </c>
      <c r="E228" s="124" t="s">
        <v>415</v>
      </c>
      <c r="F228" s="186" t="s">
        <v>606</v>
      </c>
      <c r="G228" s="187"/>
      <c r="H228" s="187"/>
      <c r="I228" s="187"/>
      <c r="J228" s="125" t="s">
        <v>276</v>
      </c>
      <c r="K228" s="126">
        <v>16</v>
      </c>
      <c r="L228" s="188">
        <v>0</v>
      </c>
      <c r="M228" s="187"/>
      <c r="N228" s="188">
        <f>ROUND($L$228*$K$228,2)</f>
        <v>0</v>
      </c>
      <c r="O228" s="180"/>
      <c r="P228" s="180"/>
      <c r="Q228" s="180"/>
      <c r="R228" s="20"/>
      <c r="T228" s="113"/>
      <c r="U228" s="25" t="s">
        <v>39</v>
      </c>
      <c r="V228" s="114">
        <v>0</v>
      </c>
      <c r="W228" s="114">
        <f>$V$228*$K$228</f>
        <v>0</v>
      </c>
      <c r="X228" s="114">
        <v>0.0097</v>
      </c>
      <c r="Y228" s="114">
        <f>$X$228*$K$228</f>
        <v>0.1552</v>
      </c>
      <c r="Z228" s="114">
        <v>0</v>
      </c>
      <c r="AA228" s="115">
        <f>$Z$228*$K$228</f>
        <v>0</v>
      </c>
      <c r="AR228" s="6" t="s">
        <v>257</v>
      </c>
      <c r="AT228" s="6" t="s">
        <v>163</v>
      </c>
      <c r="AU228" s="6" t="s">
        <v>99</v>
      </c>
      <c r="AY228" s="6" t="s">
        <v>143</v>
      </c>
      <c r="BE228" s="116">
        <f>IF($U$228="základní",$N$228,0)</f>
        <v>0</v>
      </c>
      <c r="BF228" s="116">
        <f>IF($U$228="snížená",$N$228,0)</f>
        <v>0</v>
      </c>
      <c r="BG228" s="116">
        <f>IF($U$228="zákl. přenesená",$N$228,0)</f>
        <v>0</v>
      </c>
      <c r="BH228" s="116">
        <f>IF($U$228="sníž. přenesená",$N$228,0)</f>
        <v>0</v>
      </c>
      <c r="BI228" s="116">
        <f>IF($U$228="nulová",$N$228,0)</f>
        <v>0</v>
      </c>
      <c r="BJ228" s="6" t="s">
        <v>19</v>
      </c>
      <c r="BK228" s="116">
        <f>ROUND($L$228*$K$228,2)</f>
        <v>0</v>
      </c>
      <c r="BL228" s="6" t="s">
        <v>207</v>
      </c>
    </row>
    <row r="229" spans="2:64" s="6" customFormat="1" ht="15.75" customHeight="1">
      <c r="B229" s="19"/>
      <c r="C229" s="109" t="s">
        <v>279</v>
      </c>
      <c r="D229" s="109" t="s">
        <v>145</v>
      </c>
      <c r="E229" s="110" t="s">
        <v>416</v>
      </c>
      <c r="F229" s="179" t="s">
        <v>417</v>
      </c>
      <c r="G229" s="180"/>
      <c r="H229" s="180"/>
      <c r="I229" s="180"/>
      <c r="J229" s="111" t="s">
        <v>276</v>
      </c>
      <c r="K229" s="112">
        <v>2</v>
      </c>
      <c r="L229" s="181">
        <v>0</v>
      </c>
      <c r="M229" s="180"/>
      <c r="N229" s="181">
        <f>ROUND($L$229*$K$229,2)</f>
        <v>0</v>
      </c>
      <c r="O229" s="180"/>
      <c r="P229" s="180"/>
      <c r="Q229" s="180"/>
      <c r="R229" s="20"/>
      <c r="T229" s="113"/>
      <c r="U229" s="25" t="s">
        <v>39</v>
      </c>
      <c r="V229" s="114">
        <v>0.45</v>
      </c>
      <c r="W229" s="114">
        <f>$V$229*$K$229</f>
        <v>0.9</v>
      </c>
      <c r="X229" s="114">
        <v>1E-05</v>
      </c>
      <c r="Y229" s="114">
        <f>$X$229*$K$229</f>
        <v>2E-05</v>
      </c>
      <c r="Z229" s="114">
        <v>0</v>
      </c>
      <c r="AA229" s="115">
        <f>$Z$229*$K$229</f>
        <v>0</v>
      </c>
      <c r="AR229" s="6" t="s">
        <v>207</v>
      </c>
      <c r="AT229" s="6" t="s">
        <v>145</v>
      </c>
      <c r="AU229" s="6" t="s">
        <v>99</v>
      </c>
      <c r="AY229" s="6" t="s">
        <v>143</v>
      </c>
      <c r="BE229" s="116">
        <f>IF($U$229="základní",$N$229,0)</f>
        <v>0</v>
      </c>
      <c r="BF229" s="116">
        <f>IF($U$229="snížená",$N$229,0)</f>
        <v>0</v>
      </c>
      <c r="BG229" s="116">
        <f>IF($U$229="zákl. přenesená",$N$229,0)</f>
        <v>0</v>
      </c>
      <c r="BH229" s="116">
        <f>IF($U$229="sníž. přenesená",$N$229,0)</f>
        <v>0</v>
      </c>
      <c r="BI229" s="116">
        <f>IF($U$229="nulová",$N$229,0)</f>
        <v>0</v>
      </c>
      <c r="BJ229" s="6" t="s">
        <v>19</v>
      </c>
      <c r="BK229" s="116">
        <f>ROUND($L$229*$K$229,2)</f>
        <v>0</v>
      </c>
      <c r="BL229" s="6" t="s">
        <v>207</v>
      </c>
    </row>
    <row r="230" spans="2:64" s="6" customFormat="1" ht="27" customHeight="1">
      <c r="B230" s="19"/>
      <c r="C230" s="123" t="s">
        <v>282</v>
      </c>
      <c r="D230" s="123" t="s">
        <v>163</v>
      </c>
      <c r="E230" s="124" t="s">
        <v>337</v>
      </c>
      <c r="F230" s="186" t="s">
        <v>338</v>
      </c>
      <c r="G230" s="187"/>
      <c r="H230" s="187"/>
      <c r="I230" s="187"/>
      <c r="J230" s="125" t="s">
        <v>276</v>
      </c>
      <c r="K230" s="126">
        <v>2</v>
      </c>
      <c r="L230" s="188">
        <v>0</v>
      </c>
      <c r="M230" s="187"/>
      <c r="N230" s="188">
        <f>ROUND($L$230*$K$230,2)</f>
        <v>0</v>
      </c>
      <c r="O230" s="180"/>
      <c r="P230" s="180"/>
      <c r="Q230" s="180"/>
      <c r="R230" s="20"/>
      <c r="T230" s="113"/>
      <c r="U230" s="25" t="s">
        <v>39</v>
      </c>
      <c r="V230" s="114">
        <v>0</v>
      </c>
      <c r="W230" s="114">
        <f>$V$230*$K$230</f>
        <v>0</v>
      </c>
      <c r="X230" s="114">
        <v>0.0047</v>
      </c>
      <c r="Y230" s="114">
        <f>$X$230*$K$230</f>
        <v>0.0094</v>
      </c>
      <c r="Z230" s="114">
        <v>0</v>
      </c>
      <c r="AA230" s="115">
        <f>$Z$230*$K$230</f>
        <v>0</v>
      </c>
      <c r="AR230" s="6" t="s">
        <v>257</v>
      </c>
      <c r="AT230" s="6" t="s">
        <v>163</v>
      </c>
      <c r="AU230" s="6" t="s">
        <v>99</v>
      </c>
      <c r="AY230" s="6" t="s">
        <v>143</v>
      </c>
      <c r="BE230" s="116">
        <f>IF($U$230="základní",$N$230,0)</f>
        <v>0</v>
      </c>
      <c r="BF230" s="116">
        <f>IF($U$230="snížená",$N$230,0)</f>
        <v>0</v>
      </c>
      <c r="BG230" s="116">
        <f>IF($U$230="zákl. přenesená",$N$230,0)</f>
        <v>0</v>
      </c>
      <c r="BH230" s="116">
        <f>IF($U$230="sníž. přenesená",$N$230,0)</f>
        <v>0</v>
      </c>
      <c r="BI230" s="116">
        <f>IF($U$230="nulová",$N$230,0)</f>
        <v>0</v>
      </c>
      <c r="BJ230" s="6" t="s">
        <v>19</v>
      </c>
      <c r="BK230" s="116">
        <f>ROUND($L$230*$K$230,2)</f>
        <v>0</v>
      </c>
      <c r="BL230" s="6" t="s">
        <v>207</v>
      </c>
    </row>
    <row r="231" spans="2:64" s="6" customFormat="1" ht="27" customHeight="1">
      <c r="B231" s="19"/>
      <c r="C231" s="109" t="s">
        <v>231</v>
      </c>
      <c r="D231" s="109" t="s">
        <v>145</v>
      </c>
      <c r="E231" s="110" t="s">
        <v>355</v>
      </c>
      <c r="F231" s="179" t="s">
        <v>356</v>
      </c>
      <c r="G231" s="180"/>
      <c r="H231" s="180"/>
      <c r="I231" s="180"/>
      <c r="J231" s="111" t="s">
        <v>155</v>
      </c>
      <c r="K231" s="112">
        <v>5</v>
      </c>
      <c r="L231" s="181">
        <v>0</v>
      </c>
      <c r="M231" s="180"/>
      <c r="N231" s="181">
        <f>ROUND($L$231*$K$231,2)</f>
        <v>0</v>
      </c>
      <c r="O231" s="180"/>
      <c r="P231" s="180"/>
      <c r="Q231" s="180"/>
      <c r="R231" s="20"/>
      <c r="T231" s="113"/>
      <c r="U231" s="25" t="s">
        <v>39</v>
      </c>
      <c r="V231" s="114">
        <v>0.516</v>
      </c>
      <c r="W231" s="114">
        <f>$V$231*$K$231</f>
        <v>2.58</v>
      </c>
      <c r="X231" s="114">
        <v>5E-05</v>
      </c>
      <c r="Y231" s="114">
        <f>$X$231*$K$231</f>
        <v>0.00025</v>
      </c>
      <c r="Z231" s="114">
        <v>0</v>
      </c>
      <c r="AA231" s="115">
        <f>$Z$231*$K$231</f>
        <v>0</v>
      </c>
      <c r="AR231" s="6" t="s">
        <v>207</v>
      </c>
      <c r="AT231" s="6" t="s">
        <v>145</v>
      </c>
      <c r="AU231" s="6" t="s">
        <v>99</v>
      </c>
      <c r="AY231" s="6" t="s">
        <v>143</v>
      </c>
      <c r="BE231" s="116">
        <f>IF($U$231="základní",$N$231,0)</f>
        <v>0</v>
      </c>
      <c r="BF231" s="116">
        <f>IF($U$231="snížená",$N$231,0)</f>
        <v>0</v>
      </c>
      <c r="BG231" s="116">
        <f>IF($U$231="zákl. přenesená",$N$231,0)</f>
        <v>0</v>
      </c>
      <c r="BH231" s="116">
        <f>IF($U$231="sníž. přenesená",$N$231,0)</f>
        <v>0</v>
      </c>
      <c r="BI231" s="116">
        <f>IF($U$231="nulová",$N$231,0)</f>
        <v>0</v>
      </c>
      <c r="BJ231" s="6" t="s">
        <v>19</v>
      </c>
      <c r="BK231" s="116">
        <f>ROUND($L$231*$K$231,2)</f>
        <v>0</v>
      </c>
      <c r="BL231" s="6" t="s">
        <v>207</v>
      </c>
    </row>
    <row r="232" spans="2:64" s="6" customFormat="1" ht="15.75" customHeight="1">
      <c r="B232" s="19"/>
      <c r="C232" s="123" t="s">
        <v>197</v>
      </c>
      <c r="D232" s="123" t="s">
        <v>163</v>
      </c>
      <c r="E232" s="124" t="s">
        <v>418</v>
      </c>
      <c r="F232" s="186" t="s">
        <v>359</v>
      </c>
      <c r="G232" s="187"/>
      <c r="H232" s="187"/>
      <c r="I232" s="187"/>
      <c r="J232" s="125" t="s">
        <v>155</v>
      </c>
      <c r="K232" s="126">
        <v>5</v>
      </c>
      <c r="L232" s="188">
        <v>0</v>
      </c>
      <c r="M232" s="187"/>
      <c r="N232" s="188">
        <f>ROUND($L$232*$K$232,2)</f>
        <v>0</v>
      </c>
      <c r="O232" s="180"/>
      <c r="P232" s="180"/>
      <c r="Q232" s="180"/>
      <c r="R232" s="20"/>
      <c r="T232" s="113"/>
      <c r="U232" s="25" t="s">
        <v>39</v>
      </c>
      <c r="V232" s="114">
        <v>0</v>
      </c>
      <c r="W232" s="114">
        <f>$V$232*$K$232</f>
        <v>0</v>
      </c>
      <c r="X232" s="114">
        <v>0.064</v>
      </c>
      <c r="Y232" s="114">
        <f>$X$232*$K$232</f>
        <v>0.32</v>
      </c>
      <c r="Z232" s="114">
        <v>0</v>
      </c>
      <c r="AA232" s="115">
        <f>$Z$232*$K$232</f>
        <v>0</v>
      </c>
      <c r="AR232" s="6" t="s">
        <v>257</v>
      </c>
      <c r="AT232" s="6" t="s">
        <v>163</v>
      </c>
      <c r="AU232" s="6" t="s">
        <v>99</v>
      </c>
      <c r="AY232" s="6" t="s">
        <v>143</v>
      </c>
      <c r="BE232" s="116">
        <f>IF($U$232="základní",$N$232,0)</f>
        <v>0</v>
      </c>
      <c r="BF232" s="116">
        <f>IF($U$232="snížená",$N$232,0)</f>
        <v>0</v>
      </c>
      <c r="BG232" s="116">
        <f>IF($U$232="zákl. přenesená",$N$232,0)</f>
        <v>0</v>
      </c>
      <c r="BH232" s="116">
        <f>IF($U$232="sníž. přenesená",$N$232,0)</f>
        <v>0</v>
      </c>
      <c r="BI232" s="116">
        <f>IF($U$232="nulová",$N$232,0)</f>
        <v>0</v>
      </c>
      <c r="BJ232" s="6" t="s">
        <v>19</v>
      </c>
      <c r="BK232" s="116">
        <f>ROUND($L$232*$K$232,2)</f>
        <v>0</v>
      </c>
      <c r="BL232" s="6" t="s">
        <v>207</v>
      </c>
    </row>
    <row r="233" spans="2:64" s="6" customFormat="1" ht="27" customHeight="1">
      <c r="B233" s="19"/>
      <c r="C233" s="109" t="s">
        <v>274</v>
      </c>
      <c r="D233" s="109" t="s">
        <v>145</v>
      </c>
      <c r="E233" s="110" t="s">
        <v>361</v>
      </c>
      <c r="F233" s="179" t="s">
        <v>362</v>
      </c>
      <c r="G233" s="180"/>
      <c r="H233" s="180"/>
      <c r="I233" s="180"/>
      <c r="J233" s="111" t="s">
        <v>261</v>
      </c>
      <c r="K233" s="112">
        <v>2002.73</v>
      </c>
      <c r="L233" s="181">
        <v>0</v>
      </c>
      <c r="M233" s="180"/>
      <c r="N233" s="181">
        <f>ROUND($L$233*$K$233,2)</f>
        <v>0</v>
      </c>
      <c r="O233" s="180"/>
      <c r="P233" s="180"/>
      <c r="Q233" s="180"/>
      <c r="R233" s="20"/>
      <c r="T233" s="113"/>
      <c r="U233" s="136" t="s">
        <v>39</v>
      </c>
      <c r="V233" s="137">
        <v>0</v>
      </c>
      <c r="W233" s="137">
        <f>$V$233*$K$233</f>
        <v>0</v>
      </c>
      <c r="X233" s="137">
        <v>0</v>
      </c>
      <c r="Y233" s="137">
        <f>$X$233*$K$233</f>
        <v>0</v>
      </c>
      <c r="Z233" s="137">
        <v>0</v>
      </c>
      <c r="AA233" s="138">
        <f>$Z$233*$K$233</f>
        <v>0</v>
      </c>
      <c r="AR233" s="6" t="s">
        <v>207</v>
      </c>
      <c r="AT233" s="6" t="s">
        <v>145</v>
      </c>
      <c r="AU233" s="6" t="s">
        <v>99</v>
      </c>
      <c r="AY233" s="6" t="s">
        <v>143</v>
      </c>
      <c r="BE233" s="116">
        <f>IF($U$233="základní",$N$233,0)</f>
        <v>0</v>
      </c>
      <c r="BF233" s="116">
        <f>IF($U$233="snížená",$N$233,0)</f>
        <v>0</v>
      </c>
      <c r="BG233" s="116">
        <f>IF($U$233="zákl. přenesená",$N$233,0)</f>
        <v>0</v>
      </c>
      <c r="BH233" s="116">
        <f>IF($U$233="sníž. přenesená",$N$233,0)</f>
        <v>0</v>
      </c>
      <c r="BI233" s="116">
        <f>IF($U$233="nulová",$N$233,0)</f>
        <v>0</v>
      </c>
      <c r="BJ233" s="6" t="s">
        <v>19</v>
      </c>
      <c r="BK233" s="116">
        <f>ROUND($L$233*$K$233,2)</f>
        <v>0</v>
      </c>
      <c r="BL233" s="6" t="s">
        <v>207</v>
      </c>
    </row>
    <row r="234" spans="2:18" s="6" customFormat="1" ht="7.5" customHeight="1">
      <c r="B234" s="4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2"/>
    </row>
    <row r="238" s="2" customFormat="1" ht="14.25" customHeight="1"/>
  </sheetData>
  <sheetProtection/>
  <mergeCells count="306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M24:P24"/>
    <mergeCell ref="M25:P25"/>
    <mergeCell ref="M27:P27"/>
    <mergeCell ref="O15:P15"/>
    <mergeCell ref="O17:P17"/>
    <mergeCell ref="O18:P18"/>
    <mergeCell ref="O20:P20"/>
    <mergeCell ref="H31:J31"/>
    <mergeCell ref="M31:P31"/>
    <mergeCell ref="H32:J32"/>
    <mergeCell ref="M32:P32"/>
    <mergeCell ref="H29:J29"/>
    <mergeCell ref="M29:P29"/>
    <mergeCell ref="H30:J30"/>
    <mergeCell ref="M30:P30"/>
    <mergeCell ref="F78:P78"/>
    <mergeCell ref="F79:P79"/>
    <mergeCell ref="M81:P81"/>
    <mergeCell ref="M83:Q83"/>
    <mergeCell ref="H33:J33"/>
    <mergeCell ref="M33:P33"/>
    <mergeCell ref="L35:P35"/>
    <mergeCell ref="C76:Q76"/>
    <mergeCell ref="N89:Q89"/>
    <mergeCell ref="N90:Q90"/>
    <mergeCell ref="N91:Q91"/>
    <mergeCell ref="N92:Q92"/>
    <mergeCell ref="M84:Q84"/>
    <mergeCell ref="C86:G86"/>
    <mergeCell ref="N86:Q86"/>
    <mergeCell ref="N88:Q88"/>
    <mergeCell ref="N97:Q97"/>
    <mergeCell ref="N98:Q98"/>
    <mergeCell ref="N99:Q99"/>
    <mergeCell ref="N100:Q100"/>
    <mergeCell ref="N93:Q93"/>
    <mergeCell ref="N94:Q94"/>
    <mergeCell ref="N95:Q95"/>
    <mergeCell ref="N96:Q96"/>
    <mergeCell ref="L107:Q107"/>
    <mergeCell ref="C113:Q113"/>
    <mergeCell ref="F115:P115"/>
    <mergeCell ref="F116:P116"/>
    <mergeCell ref="N101:Q101"/>
    <mergeCell ref="N102:Q102"/>
    <mergeCell ref="N103:Q103"/>
    <mergeCell ref="N105:Q105"/>
    <mergeCell ref="N127:Q127"/>
    <mergeCell ref="F128:I128"/>
    <mergeCell ref="M118:P118"/>
    <mergeCell ref="M120:Q120"/>
    <mergeCell ref="M121:Q121"/>
    <mergeCell ref="F123:I123"/>
    <mergeCell ref="L123:M123"/>
    <mergeCell ref="N123:Q123"/>
    <mergeCell ref="F129:I129"/>
    <mergeCell ref="F130:I130"/>
    <mergeCell ref="F132:I132"/>
    <mergeCell ref="L132:M132"/>
    <mergeCell ref="F127:I127"/>
    <mergeCell ref="L127:M127"/>
    <mergeCell ref="F134:I134"/>
    <mergeCell ref="F135:I135"/>
    <mergeCell ref="L135:M135"/>
    <mergeCell ref="N135:Q135"/>
    <mergeCell ref="N132:Q132"/>
    <mergeCell ref="F133:I133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42:I142"/>
    <mergeCell ref="F143:I143"/>
    <mergeCell ref="F144:I144"/>
    <mergeCell ref="F145:I145"/>
    <mergeCell ref="F140:I140"/>
    <mergeCell ref="L140:M140"/>
    <mergeCell ref="N148:Q148"/>
    <mergeCell ref="F149:I149"/>
    <mergeCell ref="F146:I146"/>
    <mergeCell ref="F147:I147"/>
    <mergeCell ref="L147:M147"/>
    <mergeCell ref="N147:Q147"/>
    <mergeCell ref="F150:I150"/>
    <mergeCell ref="F151:I151"/>
    <mergeCell ref="F152:I152"/>
    <mergeCell ref="L152:M152"/>
    <mergeCell ref="F148:I148"/>
    <mergeCell ref="L148:M148"/>
    <mergeCell ref="F155:I155"/>
    <mergeCell ref="F156:I156"/>
    <mergeCell ref="F157:I157"/>
    <mergeCell ref="F158:I158"/>
    <mergeCell ref="N152:Q152"/>
    <mergeCell ref="F153:I153"/>
    <mergeCell ref="F154:I154"/>
    <mergeCell ref="L154:M154"/>
    <mergeCell ref="N154:Q154"/>
    <mergeCell ref="F161:I161"/>
    <mergeCell ref="F162:I162"/>
    <mergeCell ref="L162:M162"/>
    <mergeCell ref="N162:Q162"/>
    <mergeCell ref="L158:M158"/>
    <mergeCell ref="N158:Q158"/>
    <mergeCell ref="F159:I159"/>
    <mergeCell ref="F160:I160"/>
    <mergeCell ref="L160:M160"/>
    <mergeCell ref="N160:Q160"/>
    <mergeCell ref="F166:I166"/>
    <mergeCell ref="F167:I167"/>
    <mergeCell ref="L167:M167"/>
    <mergeCell ref="N167:Q167"/>
    <mergeCell ref="F163:I163"/>
    <mergeCell ref="L163:M163"/>
    <mergeCell ref="N163:Q163"/>
    <mergeCell ref="F165:I165"/>
    <mergeCell ref="L165:M165"/>
    <mergeCell ref="N165:Q165"/>
    <mergeCell ref="F170:I170"/>
    <mergeCell ref="L170:M170"/>
    <mergeCell ref="N170:Q170"/>
    <mergeCell ref="F171:I171"/>
    <mergeCell ref="F168:I168"/>
    <mergeCell ref="F169:I169"/>
    <mergeCell ref="L169:M169"/>
    <mergeCell ref="N169:Q169"/>
    <mergeCell ref="F174:I174"/>
    <mergeCell ref="L174:M174"/>
    <mergeCell ref="N174:Q174"/>
    <mergeCell ref="F175:I175"/>
    <mergeCell ref="F172:I172"/>
    <mergeCell ref="L172:M172"/>
    <mergeCell ref="N172:Q172"/>
    <mergeCell ref="F173:I173"/>
    <mergeCell ref="F179:I179"/>
    <mergeCell ref="L179:M179"/>
    <mergeCell ref="N179:Q179"/>
    <mergeCell ref="F180:I180"/>
    <mergeCell ref="F177:I177"/>
    <mergeCell ref="L177:M177"/>
    <mergeCell ref="N177:Q177"/>
    <mergeCell ref="F178:I178"/>
    <mergeCell ref="L178:M178"/>
    <mergeCell ref="N178:Q178"/>
    <mergeCell ref="F186:I186"/>
    <mergeCell ref="L186:M186"/>
    <mergeCell ref="N186:Q186"/>
    <mergeCell ref="F187:I187"/>
    <mergeCell ref="F181:I181"/>
    <mergeCell ref="L181:M181"/>
    <mergeCell ref="N181:Q181"/>
    <mergeCell ref="F183:I183"/>
    <mergeCell ref="L183:M183"/>
    <mergeCell ref="N183:Q183"/>
    <mergeCell ref="F191:I191"/>
    <mergeCell ref="L191:M191"/>
    <mergeCell ref="N191:Q191"/>
    <mergeCell ref="F192:I192"/>
    <mergeCell ref="F188:I188"/>
    <mergeCell ref="L188:M188"/>
    <mergeCell ref="N188:Q188"/>
    <mergeCell ref="F189:I189"/>
    <mergeCell ref="L189:M189"/>
    <mergeCell ref="N189:Q189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N202:Q202"/>
    <mergeCell ref="F198:I198"/>
    <mergeCell ref="L198:M198"/>
    <mergeCell ref="N198:Q198"/>
    <mergeCell ref="F200:I200"/>
    <mergeCell ref="L200:M200"/>
    <mergeCell ref="N200:Q200"/>
    <mergeCell ref="N199:Q199"/>
    <mergeCell ref="F205:I205"/>
    <mergeCell ref="L205:M205"/>
    <mergeCell ref="N205:Q205"/>
    <mergeCell ref="F206:I206"/>
    <mergeCell ref="F201:I201"/>
    <mergeCell ref="L201:M201"/>
    <mergeCell ref="N201:Q201"/>
    <mergeCell ref="F203:I203"/>
    <mergeCell ref="L203:M203"/>
    <mergeCell ref="N203:Q203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4:I214"/>
    <mergeCell ref="L214:M214"/>
    <mergeCell ref="N214:Q214"/>
    <mergeCell ref="F215:I215"/>
    <mergeCell ref="F211:I211"/>
    <mergeCell ref="L211:M211"/>
    <mergeCell ref="N211:Q211"/>
    <mergeCell ref="F212:I212"/>
    <mergeCell ref="L212:M212"/>
    <mergeCell ref="N212:Q21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23:Q223"/>
    <mergeCell ref="F220:I220"/>
    <mergeCell ref="L220:M220"/>
    <mergeCell ref="N220:Q220"/>
    <mergeCell ref="F221:I221"/>
    <mergeCell ref="L221:M221"/>
    <mergeCell ref="N221:Q221"/>
    <mergeCell ref="L224:M224"/>
    <mergeCell ref="N224:Q224"/>
    <mergeCell ref="F226:I226"/>
    <mergeCell ref="L226:M226"/>
    <mergeCell ref="N226:Q226"/>
    <mergeCell ref="F222:I222"/>
    <mergeCell ref="L222:M222"/>
    <mergeCell ref="N222:Q222"/>
    <mergeCell ref="F223:I223"/>
    <mergeCell ref="L223:M22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N124:Q124"/>
    <mergeCell ref="N125:Q125"/>
    <mergeCell ref="N126:Q126"/>
    <mergeCell ref="N131:Q131"/>
    <mergeCell ref="N164:Q164"/>
    <mergeCell ref="N176:Q176"/>
    <mergeCell ref="N182:Q182"/>
    <mergeCell ref="S2:AC2"/>
    <mergeCell ref="N204:Q204"/>
    <mergeCell ref="N213:Q213"/>
    <mergeCell ref="N225:Q225"/>
    <mergeCell ref="H1:K1"/>
    <mergeCell ref="N184:Q184"/>
    <mergeCell ref="N185:Q185"/>
    <mergeCell ref="N190:Q190"/>
    <mergeCell ref="N196:Q196"/>
    <mergeCell ref="F224:I22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1"/>
  <sheetViews>
    <sheetView showGridLines="0" zoomScale="170" zoomScaleNormal="170" zoomScalePageLayoutView="0" workbookViewId="0" topLeftCell="A1">
      <pane ySplit="1" topLeftCell="A272" activePane="bottomLeft" state="frozen"/>
      <selection pane="topLeft" activeCell="A1" sqref="A1"/>
      <selection pane="bottomLeft" activeCell="AC279" sqref="AC279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7.6601562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599</v>
      </c>
      <c r="G1" s="143"/>
      <c r="H1" s="176" t="s">
        <v>600</v>
      </c>
      <c r="I1" s="176"/>
      <c r="J1" s="176"/>
      <c r="K1" s="176"/>
      <c r="L1" s="143" t="s">
        <v>601</v>
      </c>
      <c r="M1" s="141"/>
      <c r="N1" s="141"/>
      <c r="O1" s="142" t="s">
        <v>98</v>
      </c>
      <c r="P1" s="141"/>
      <c r="Q1" s="141"/>
      <c r="R1" s="141"/>
      <c r="S1" s="143" t="s">
        <v>602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8" t="s">
        <v>100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4" t="str">
        <f>'Rekapitulace stavby'!$K$6</f>
        <v>Snížení energetické náročnosti budov DPmÚL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19"/>
      <c r="D7" s="15" t="s">
        <v>101</v>
      </c>
      <c r="F7" s="174" t="s">
        <v>419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5" t="str">
        <f>'Rekapitulace stavby'!$AN$8</f>
        <v>15.12.2015</v>
      </c>
      <c r="P9" s="15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59">
        <f>IF('Rekapitulace stavby'!$AN$10="","",'Rekapitulace stavby'!$AN$10)</f>
      </c>
      <c r="P11" s="15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29</v>
      </c>
      <c r="O12" s="159">
        <f>IF('Rekapitulace stavby'!$AN$11="","",'Rekapitulace stavby'!$AN$11)</f>
      </c>
      <c r="P12" s="15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59">
        <f>IF('Rekapitulace stavby'!$AN$13="","",'Rekapitulace stavby'!$AN$13)</f>
      </c>
      <c r="P14" s="15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59">
        <f>IF('Rekapitulace stavby'!$AN$14="","",'Rekapitulace stavby'!$AN$14)</f>
      </c>
      <c r="P15" s="15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159"/>
      <c r="P17" s="151"/>
      <c r="R17" s="20"/>
    </row>
    <row r="18" spans="2:18" s="6" customFormat="1" ht="18.75" customHeight="1">
      <c r="B18" s="19"/>
      <c r="E18" s="14" t="s">
        <v>32</v>
      </c>
      <c r="M18" s="16" t="s">
        <v>29</v>
      </c>
      <c r="O18" s="159"/>
      <c r="P18" s="15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59">
        <f>IF('Rekapitulace stavby'!$AN$19="","",'Rekapitulace stavby'!$AN$19)</f>
      </c>
      <c r="P20" s="15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59">
        <f>IF('Rekapitulace stavby'!$AN$20="","",'Rekapitulace stavby'!$AN$20)</f>
      </c>
      <c r="P21" s="15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20"/>
    </row>
    <row r="24" spans="2:18" s="6" customFormat="1" ht="15" customHeight="1">
      <c r="B24" s="19"/>
      <c r="D24" s="78" t="s">
        <v>103</v>
      </c>
      <c r="M24" s="175">
        <f>$N$88</f>
        <v>0</v>
      </c>
      <c r="N24" s="151"/>
      <c r="O24" s="151"/>
      <c r="P24" s="151"/>
      <c r="R24" s="20"/>
    </row>
    <row r="25" spans="2:18" s="6" customFormat="1" ht="15" customHeight="1">
      <c r="B25" s="19"/>
      <c r="D25" s="18" t="s">
        <v>104</v>
      </c>
      <c r="M25" s="175">
        <f>$N$112</f>
        <v>0</v>
      </c>
      <c r="N25" s="151"/>
      <c r="O25" s="151"/>
      <c r="P25" s="15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9" t="s">
        <v>37</v>
      </c>
      <c r="M27" s="201">
        <f>ROUND($M$24+$M$25,2)</f>
        <v>0</v>
      </c>
      <c r="N27" s="151"/>
      <c r="O27" s="151"/>
      <c r="P27" s="151"/>
      <c r="R27" s="20"/>
    </row>
    <row r="28" spans="2:18" s="6" customFormat="1" ht="7.5" customHeight="1">
      <c r="B28" s="1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20"/>
    </row>
    <row r="29" spans="2:18" s="6" customFormat="1" ht="15" customHeight="1">
      <c r="B29" s="19"/>
      <c r="D29" s="24" t="s">
        <v>38</v>
      </c>
      <c r="E29" s="24" t="s">
        <v>39</v>
      </c>
      <c r="F29" s="80">
        <v>0.21</v>
      </c>
      <c r="G29" s="81" t="s">
        <v>40</v>
      </c>
      <c r="H29" s="200">
        <f>ROUND((SUM($BE$112:$BE$113)+SUM($BE$131:$BE$290)),2)</f>
        <v>0</v>
      </c>
      <c r="I29" s="151"/>
      <c r="J29" s="151"/>
      <c r="M29" s="200">
        <f>ROUND((SUM($BE$112:$BE$113)+SUM($BE$131:$BE$290))*$F$29,2)</f>
        <v>0</v>
      </c>
      <c r="N29" s="151"/>
      <c r="O29" s="151"/>
      <c r="P29" s="151"/>
      <c r="R29" s="20"/>
    </row>
    <row r="30" spans="2:18" s="6" customFormat="1" ht="15" customHeight="1">
      <c r="B30" s="19"/>
      <c r="E30" s="24" t="s">
        <v>41</v>
      </c>
      <c r="F30" s="80">
        <v>0.15</v>
      </c>
      <c r="G30" s="81" t="s">
        <v>40</v>
      </c>
      <c r="H30" s="200">
        <f>ROUND((SUM($BF$112:$BF$113)+SUM($BF$131:$BF$290)),2)</f>
        <v>0</v>
      </c>
      <c r="I30" s="151"/>
      <c r="J30" s="151"/>
      <c r="M30" s="200">
        <f>ROUND((SUM($BF$112:$BF$113)+SUM($BF$131:$BF$290))*$F$30,2)</f>
        <v>0</v>
      </c>
      <c r="N30" s="151"/>
      <c r="O30" s="151"/>
      <c r="P30" s="151"/>
      <c r="R30" s="20"/>
    </row>
    <row r="31" spans="2:18" s="6" customFormat="1" ht="15" customHeight="1" hidden="1">
      <c r="B31" s="19"/>
      <c r="E31" s="24" t="s">
        <v>42</v>
      </c>
      <c r="F31" s="80">
        <v>0.21</v>
      </c>
      <c r="G31" s="81" t="s">
        <v>40</v>
      </c>
      <c r="H31" s="200">
        <f>ROUND((SUM($BG$112:$BG$113)+SUM($BG$131:$BG$290)),2)</f>
        <v>0</v>
      </c>
      <c r="I31" s="151"/>
      <c r="J31" s="151"/>
      <c r="M31" s="200">
        <v>0</v>
      </c>
      <c r="N31" s="151"/>
      <c r="O31" s="151"/>
      <c r="P31" s="151"/>
      <c r="R31" s="20"/>
    </row>
    <row r="32" spans="2:18" s="6" customFormat="1" ht="15" customHeight="1" hidden="1">
      <c r="B32" s="19"/>
      <c r="E32" s="24" t="s">
        <v>43</v>
      </c>
      <c r="F32" s="80">
        <v>0.15</v>
      </c>
      <c r="G32" s="81" t="s">
        <v>40</v>
      </c>
      <c r="H32" s="200">
        <f>ROUND((SUM($BH$112:$BH$113)+SUM($BH$131:$BH$290)),2)</f>
        <v>0</v>
      </c>
      <c r="I32" s="151"/>
      <c r="J32" s="151"/>
      <c r="M32" s="200">
        <v>0</v>
      </c>
      <c r="N32" s="151"/>
      <c r="O32" s="151"/>
      <c r="P32" s="151"/>
      <c r="R32" s="20"/>
    </row>
    <row r="33" spans="2:18" s="6" customFormat="1" ht="15" customHeight="1" hidden="1">
      <c r="B33" s="19"/>
      <c r="E33" s="24" t="s">
        <v>44</v>
      </c>
      <c r="F33" s="80">
        <v>0</v>
      </c>
      <c r="G33" s="81" t="s">
        <v>40</v>
      </c>
      <c r="H33" s="200">
        <f>ROUND((SUM($BI$112:$BI$113)+SUM($BI$131:$BI$290)),2)</f>
        <v>0</v>
      </c>
      <c r="I33" s="151"/>
      <c r="J33" s="151"/>
      <c r="M33" s="200">
        <v>0</v>
      </c>
      <c r="N33" s="151"/>
      <c r="O33" s="151"/>
      <c r="P33" s="15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45</v>
      </c>
      <c r="E35" s="29"/>
      <c r="F35" s="29"/>
      <c r="G35" s="82" t="s">
        <v>46</v>
      </c>
      <c r="H35" s="30" t="s">
        <v>47</v>
      </c>
      <c r="I35" s="29"/>
      <c r="J35" s="29"/>
      <c r="K35" s="29"/>
      <c r="L35" s="167">
        <f>ROUND(SUM($M$27:$M$33),2)</f>
        <v>0</v>
      </c>
      <c r="M35" s="161"/>
      <c r="N35" s="161"/>
      <c r="O35" s="161"/>
      <c r="P35" s="165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68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4" t="str">
        <f>$F$6</f>
        <v>Snížení energetické náročnosti budov DPmÚL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0"/>
    </row>
    <row r="79" spans="2:18" s="6" customFormat="1" ht="37.5" customHeight="1">
      <c r="B79" s="19"/>
      <c r="C79" s="48" t="s">
        <v>101</v>
      </c>
      <c r="F79" s="169" t="str">
        <f>$F$7</f>
        <v>inveko6c - SO 3 Hlavní objekt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Předlice</v>
      </c>
      <c r="K81" s="16" t="s">
        <v>22</v>
      </c>
      <c r="M81" s="195" t="str">
        <f>IF($O$9="","",$O$9)</f>
        <v>15.12.2015</v>
      </c>
      <c r="N81" s="151"/>
      <c r="O81" s="151"/>
      <c r="P81" s="15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31</v>
      </c>
      <c r="M83" s="159" t="str">
        <f>$E$18</f>
        <v>INVEKO 4U s.r.o.Litoměřice</v>
      </c>
      <c r="N83" s="151"/>
      <c r="O83" s="151"/>
      <c r="P83" s="151"/>
      <c r="Q83" s="151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34</v>
      </c>
      <c r="M84" s="159" t="str">
        <f>$E$21</f>
        <v> </v>
      </c>
      <c r="N84" s="151"/>
      <c r="O84" s="151"/>
      <c r="P84" s="151"/>
      <c r="Q84" s="15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9" t="s">
        <v>106</v>
      </c>
      <c r="D86" s="146"/>
      <c r="E86" s="146"/>
      <c r="F86" s="146"/>
      <c r="G86" s="146"/>
      <c r="H86" s="27"/>
      <c r="I86" s="27"/>
      <c r="J86" s="27"/>
      <c r="K86" s="27"/>
      <c r="L86" s="27"/>
      <c r="M86" s="27"/>
      <c r="N86" s="199" t="s">
        <v>107</v>
      </c>
      <c r="O86" s="151"/>
      <c r="P86" s="151"/>
      <c r="Q86" s="15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108</v>
      </c>
      <c r="N88" s="149">
        <f>ROUND($N$131,2)</f>
        <v>0</v>
      </c>
      <c r="O88" s="151"/>
      <c r="P88" s="151"/>
      <c r="Q88" s="151"/>
      <c r="R88" s="20"/>
      <c r="AU88" s="6" t="s">
        <v>109</v>
      </c>
    </row>
    <row r="89" spans="2:18" s="64" customFormat="1" ht="25.5" customHeight="1">
      <c r="B89" s="83"/>
      <c r="D89" s="84" t="s">
        <v>110</v>
      </c>
      <c r="N89" s="198">
        <f>ROUND($N$132,2)</f>
        <v>0</v>
      </c>
      <c r="O89" s="197"/>
      <c r="P89" s="197"/>
      <c r="Q89" s="197"/>
      <c r="R89" s="85"/>
    </row>
    <row r="90" spans="2:18" s="78" customFormat="1" ht="21" customHeight="1">
      <c r="B90" s="86"/>
      <c r="D90" s="87" t="s">
        <v>111</v>
      </c>
      <c r="N90" s="196">
        <f>ROUND($N$133,2)</f>
        <v>0</v>
      </c>
      <c r="O90" s="197"/>
      <c r="P90" s="197"/>
      <c r="Q90" s="197"/>
      <c r="R90" s="88"/>
    </row>
    <row r="91" spans="2:18" s="78" customFormat="1" ht="21" customHeight="1">
      <c r="B91" s="86"/>
      <c r="D91" s="87" t="s">
        <v>112</v>
      </c>
      <c r="N91" s="196">
        <f>ROUND($N$136,2)</f>
        <v>0</v>
      </c>
      <c r="O91" s="197"/>
      <c r="P91" s="197"/>
      <c r="Q91" s="197"/>
      <c r="R91" s="88"/>
    </row>
    <row r="92" spans="2:18" s="78" customFormat="1" ht="21" customHeight="1">
      <c r="B92" s="86"/>
      <c r="D92" s="87" t="s">
        <v>113</v>
      </c>
      <c r="N92" s="196">
        <f>ROUND($N$171,2)</f>
        <v>0</v>
      </c>
      <c r="O92" s="197"/>
      <c r="P92" s="197"/>
      <c r="Q92" s="197"/>
      <c r="R92" s="88"/>
    </row>
    <row r="93" spans="2:18" s="78" customFormat="1" ht="21" customHeight="1">
      <c r="B93" s="86"/>
      <c r="D93" s="87" t="s">
        <v>114</v>
      </c>
      <c r="N93" s="196">
        <f>ROUND($N$189,2)</f>
        <v>0</v>
      </c>
      <c r="O93" s="197"/>
      <c r="P93" s="197"/>
      <c r="Q93" s="197"/>
      <c r="R93" s="88"/>
    </row>
    <row r="94" spans="2:18" s="78" customFormat="1" ht="21" customHeight="1">
      <c r="B94" s="86"/>
      <c r="D94" s="87" t="s">
        <v>115</v>
      </c>
      <c r="N94" s="196">
        <f>ROUND($N$197,2)</f>
        <v>0</v>
      </c>
      <c r="O94" s="197"/>
      <c r="P94" s="197"/>
      <c r="Q94" s="197"/>
      <c r="R94" s="88"/>
    </row>
    <row r="95" spans="2:18" s="64" customFormat="1" ht="25.5" customHeight="1">
      <c r="B95" s="83"/>
      <c r="D95" s="84" t="s">
        <v>116</v>
      </c>
      <c r="N95" s="198">
        <f>ROUND($N$199,2)</f>
        <v>0</v>
      </c>
      <c r="O95" s="197"/>
      <c r="P95" s="197"/>
      <c r="Q95" s="197"/>
      <c r="R95" s="85"/>
    </row>
    <row r="96" spans="2:18" s="78" customFormat="1" ht="21" customHeight="1">
      <c r="B96" s="86"/>
      <c r="D96" s="87" t="s">
        <v>117</v>
      </c>
      <c r="N96" s="196">
        <f>ROUND($N$200,2)</f>
        <v>0</v>
      </c>
      <c r="O96" s="197"/>
      <c r="P96" s="197"/>
      <c r="Q96" s="197"/>
      <c r="R96" s="88"/>
    </row>
    <row r="97" spans="2:18" s="78" customFormat="1" ht="21" customHeight="1">
      <c r="B97" s="86"/>
      <c r="D97" s="87" t="s">
        <v>118</v>
      </c>
      <c r="N97" s="196">
        <f>ROUND($N$205,2)</f>
        <v>0</v>
      </c>
      <c r="O97" s="197"/>
      <c r="P97" s="197"/>
      <c r="Q97" s="197"/>
      <c r="R97" s="88"/>
    </row>
    <row r="98" spans="2:18" s="78" customFormat="1" ht="21" customHeight="1">
      <c r="B98" s="86"/>
      <c r="D98" s="87" t="s">
        <v>119</v>
      </c>
      <c r="N98" s="196">
        <f>ROUND($N$213,2)</f>
        <v>0</v>
      </c>
      <c r="O98" s="197"/>
      <c r="P98" s="197"/>
      <c r="Q98" s="197"/>
      <c r="R98" s="88"/>
    </row>
    <row r="99" spans="2:18" s="78" customFormat="1" ht="21" customHeight="1">
      <c r="B99" s="86"/>
      <c r="D99" s="87" t="s">
        <v>120</v>
      </c>
      <c r="N99" s="196">
        <f>ROUND($N$216,2)</f>
        <v>0</v>
      </c>
      <c r="O99" s="197"/>
      <c r="P99" s="197"/>
      <c r="Q99" s="197"/>
      <c r="R99" s="88"/>
    </row>
    <row r="100" spans="2:18" s="78" customFormat="1" ht="21" customHeight="1">
      <c r="B100" s="86"/>
      <c r="D100" s="87" t="s">
        <v>121</v>
      </c>
      <c r="N100" s="196">
        <f>ROUND($N$219,2)</f>
        <v>0</v>
      </c>
      <c r="O100" s="197"/>
      <c r="P100" s="197"/>
      <c r="Q100" s="197"/>
      <c r="R100" s="88"/>
    </row>
    <row r="101" spans="2:18" s="78" customFormat="1" ht="21" customHeight="1">
      <c r="B101" s="86"/>
      <c r="D101" s="87" t="s">
        <v>420</v>
      </c>
      <c r="N101" s="196">
        <f>ROUND($N$221,2)</f>
        <v>0</v>
      </c>
      <c r="O101" s="197"/>
      <c r="P101" s="197"/>
      <c r="Q101" s="197"/>
      <c r="R101" s="88"/>
    </row>
    <row r="102" spans="2:18" s="78" customFormat="1" ht="21" customHeight="1">
      <c r="B102" s="86"/>
      <c r="D102" s="87" t="s">
        <v>122</v>
      </c>
      <c r="N102" s="196">
        <f>ROUND($N$228,2)</f>
        <v>0</v>
      </c>
      <c r="O102" s="197"/>
      <c r="P102" s="197"/>
      <c r="Q102" s="197"/>
      <c r="R102" s="88"/>
    </row>
    <row r="103" spans="2:18" s="78" customFormat="1" ht="21" customHeight="1">
      <c r="B103" s="86"/>
      <c r="D103" s="87" t="s">
        <v>123</v>
      </c>
      <c r="N103" s="196">
        <f>ROUND($N$236,2)</f>
        <v>0</v>
      </c>
      <c r="O103" s="197"/>
      <c r="P103" s="197"/>
      <c r="Q103" s="197"/>
      <c r="R103" s="88"/>
    </row>
    <row r="104" spans="2:18" s="78" customFormat="1" ht="21" customHeight="1">
      <c r="B104" s="86"/>
      <c r="D104" s="87" t="s">
        <v>124</v>
      </c>
      <c r="N104" s="196">
        <f>ROUND($N$241,2)</f>
        <v>0</v>
      </c>
      <c r="O104" s="197"/>
      <c r="P104" s="197"/>
      <c r="Q104" s="197"/>
      <c r="R104" s="88"/>
    </row>
    <row r="105" spans="2:18" s="78" customFormat="1" ht="21" customHeight="1">
      <c r="B105" s="86"/>
      <c r="D105" s="87" t="s">
        <v>125</v>
      </c>
      <c r="N105" s="196">
        <f>ROUND($N$254,2)</f>
        <v>0</v>
      </c>
      <c r="O105" s="197"/>
      <c r="P105" s="197"/>
      <c r="Q105" s="197"/>
      <c r="R105" s="88"/>
    </row>
    <row r="106" spans="2:18" s="78" customFormat="1" ht="21" customHeight="1">
      <c r="B106" s="86"/>
      <c r="D106" s="87" t="s">
        <v>421</v>
      </c>
      <c r="N106" s="196">
        <f>ROUND($N$273,2)</f>
        <v>0</v>
      </c>
      <c r="O106" s="197"/>
      <c r="P106" s="197"/>
      <c r="Q106" s="197"/>
      <c r="R106" s="88"/>
    </row>
    <row r="107" spans="2:18" s="78" customFormat="1" ht="21" customHeight="1">
      <c r="B107" s="86"/>
      <c r="D107" s="87" t="s">
        <v>126</v>
      </c>
      <c r="N107" s="196">
        <f>ROUND($N$282,2)</f>
        <v>0</v>
      </c>
      <c r="O107" s="197"/>
      <c r="P107" s="197"/>
      <c r="Q107" s="197"/>
      <c r="R107" s="88"/>
    </row>
    <row r="108" spans="2:18" s="78" customFormat="1" ht="21" customHeight="1">
      <c r="B108" s="86"/>
      <c r="D108" s="87" t="s">
        <v>422</v>
      </c>
      <c r="N108" s="196">
        <f>ROUND($N$285,2)</f>
        <v>0</v>
      </c>
      <c r="O108" s="197"/>
      <c r="P108" s="197"/>
      <c r="Q108" s="197"/>
      <c r="R108" s="88"/>
    </row>
    <row r="109" spans="2:18" s="64" customFormat="1" ht="25.5" customHeight="1">
      <c r="B109" s="83"/>
      <c r="D109" s="84" t="s">
        <v>423</v>
      </c>
      <c r="N109" s="198">
        <f>ROUND($N$288,2)</f>
        <v>0</v>
      </c>
      <c r="O109" s="197"/>
      <c r="P109" s="197"/>
      <c r="Q109" s="197"/>
      <c r="R109" s="85"/>
    </row>
    <row r="110" spans="2:18" s="78" customFormat="1" ht="21" customHeight="1">
      <c r="B110" s="86"/>
      <c r="D110" s="87" t="s">
        <v>424</v>
      </c>
      <c r="N110" s="196">
        <f>ROUND($N$289,2)</f>
        <v>0</v>
      </c>
      <c r="O110" s="197"/>
      <c r="P110" s="197"/>
      <c r="Q110" s="197"/>
      <c r="R110" s="88"/>
    </row>
    <row r="111" spans="2:18" s="6" customFormat="1" ht="22.5" customHeight="1">
      <c r="B111" s="19"/>
      <c r="R111" s="20"/>
    </row>
    <row r="112" spans="2:21" s="6" customFormat="1" ht="30" customHeight="1">
      <c r="B112" s="19"/>
      <c r="C112" s="59" t="s">
        <v>127</v>
      </c>
      <c r="N112" s="149">
        <v>0</v>
      </c>
      <c r="O112" s="151"/>
      <c r="P112" s="151"/>
      <c r="Q112" s="151"/>
      <c r="R112" s="20"/>
      <c r="T112" s="89"/>
      <c r="U112" s="90" t="s">
        <v>38</v>
      </c>
    </row>
    <row r="113" spans="2:18" s="6" customFormat="1" ht="18.75" customHeight="1">
      <c r="B113" s="19"/>
      <c r="R113" s="20"/>
    </row>
    <row r="114" spans="2:18" s="6" customFormat="1" ht="30" customHeight="1">
      <c r="B114" s="19"/>
      <c r="C114" s="77" t="s">
        <v>97</v>
      </c>
      <c r="D114" s="27"/>
      <c r="E114" s="27"/>
      <c r="F114" s="27"/>
      <c r="G114" s="27"/>
      <c r="H114" s="27"/>
      <c r="I114" s="27"/>
      <c r="J114" s="27"/>
      <c r="K114" s="27"/>
      <c r="L114" s="145">
        <f>ROUND(SUM($N$88+$N$112),2)</f>
        <v>0</v>
      </c>
      <c r="M114" s="146"/>
      <c r="N114" s="146"/>
      <c r="O114" s="146"/>
      <c r="P114" s="146"/>
      <c r="Q114" s="146"/>
      <c r="R114" s="20"/>
    </row>
    <row r="115" spans="2:18" s="6" customFormat="1" ht="7.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2"/>
    </row>
    <row r="119" spans="2:18" s="6" customFormat="1" ht="7.5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5"/>
    </row>
    <row r="120" spans="2:18" s="6" customFormat="1" ht="37.5" customHeight="1">
      <c r="B120" s="19"/>
      <c r="C120" s="168" t="s">
        <v>128</v>
      </c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20"/>
    </row>
    <row r="121" spans="2:18" s="6" customFormat="1" ht="7.5" customHeight="1">
      <c r="B121" s="19"/>
      <c r="R121" s="20"/>
    </row>
    <row r="122" spans="2:18" s="6" customFormat="1" ht="30.75" customHeight="1">
      <c r="B122" s="19"/>
      <c r="C122" s="16" t="s">
        <v>14</v>
      </c>
      <c r="F122" s="194" t="str">
        <f>$F$6</f>
        <v>Snížení energetické náročnosti budov DPmÚL</v>
      </c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R122" s="20"/>
    </row>
    <row r="123" spans="2:18" s="6" customFormat="1" ht="37.5" customHeight="1">
      <c r="B123" s="19"/>
      <c r="C123" s="48" t="s">
        <v>101</v>
      </c>
      <c r="F123" s="169" t="str">
        <f>$F$7</f>
        <v>inveko6c - SO 3 Hlavní objekt</v>
      </c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R123" s="20"/>
    </row>
    <row r="124" spans="2:18" s="6" customFormat="1" ht="7.5" customHeight="1">
      <c r="B124" s="19"/>
      <c r="R124" s="20"/>
    </row>
    <row r="125" spans="2:18" s="6" customFormat="1" ht="18.75" customHeight="1">
      <c r="B125" s="19"/>
      <c r="C125" s="16" t="s">
        <v>20</v>
      </c>
      <c r="F125" s="14" t="str">
        <f>$F$9</f>
        <v>Předlice</v>
      </c>
      <c r="K125" s="16" t="s">
        <v>22</v>
      </c>
      <c r="M125" s="195" t="str">
        <f>IF($O$9="","",$O$9)</f>
        <v>15.12.2015</v>
      </c>
      <c r="N125" s="151"/>
      <c r="O125" s="151"/>
      <c r="P125" s="151"/>
      <c r="R125" s="20"/>
    </row>
    <row r="126" spans="2:18" s="6" customFormat="1" ht="7.5" customHeight="1">
      <c r="B126" s="19"/>
      <c r="R126" s="20"/>
    </row>
    <row r="127" spans="2:18" s="6" customFormat="1" ht="15.75" customHeight="1">
      <c r="B127" s="19"/>
      <c r="C127" s="16" t="s">
        <v>26</v>
      </c>
      <c r="F127" s="14" t="str">
        <f>$E$12</f>
        <v> </v>
      </c>
      <c r="K127" s="16" t="s">
        <v>31</v>
      </c>
      <c r="M127" s="159" t="str">
        <f>$E$18</f>
        <v>INVEKO 4U s.r.o.Litoměřice</v>
      </c>
      <c r="N127" s="151"/>
      <c r="O127" s="151"/>
      <c r="P127" s="151"/>
      <c r="Q127" s="151"/>
      <c r="R127" s="20"/>
    </row>
    <row r="128" spans="2:18" s="6" customFormat="1" ht="15" customHeight="1">
      <c r="B128" s="19"/>
      <c r="C128" s="16" t="s">
        <v>30</v>
      </c>
      <c r="F128" s="14" t="str">
        <f>IF($E$15="","",$E$15)</f>
        <v> </v>
      </c>
      <c r="K128" s="16" t="s">
        <v>34</v>
      </c>
      <c r="M128" s="159" t="str">
        <f>$E$21</f>
        <v> </v>
      </c>
      <c r="N128" s="151"/>
      <c r="O128" s="151"/>
      <c r="P128" s="151"/>
      <c r="Q128" s="151"/>
      <c r="R128" s="20"/>
    </row>
    <row r="129" spans="2:18" s="6" customFormat="1" ht="11.25" customHeight="1">
      <c r="B129" s="19"/>
      <c r="R129" s="20"/>
    </row>
    <row r="130" spans="2:27" s="91" customFormat="1" ht="30" customHeight="1">
      <c r="B130" s="92"/>
      <c r="C130" s="93" t="s">
        <v>129</v>
      </c>
      <c r="D130" s="94" t="s">
        <v>130</v>
      </c>
      <c r="E130" s="94" t="s">
        <v>56</v>
      </c>
      <c r="F130" s="191" t="s">
        <v>131</v>
      </c>
      <c r="G130" s="192"/>
      <c r="H130" s="192"/>
      <c r="I130" s="192"/>
      <c r="J130" s="94" t="s">
        <v>132</v>
      </c>
      <c r="K130" s="94" t="s">
        <v>133</v>
      </c>
      <c r="L130" s="191" t="s">
        <v>134</v>
      </c>
      <c r="M130" s="192"/>
      <c r="N130" s="191" t="s">
        <v>135</v>
      </c>
      <c r="O130" s="192"/>
      <c r="P130" s="192"/>
      <c r="Q130" s="193"/>
      <c r="R130" s="95"/>
      <c r="T130" s="54" t="s">
        <v>136</v>
      </c>
      <c r="U130" s="55" t="s">
        <v>38</v>
      </c>
      <c r="V130" s="55" t="s">
        <v>137</v>
      </c>
      <c r="W130" s="55" t="s">
        <v>138</v>
      </c>
      <c r="X130" s="55" t="s">
        <v>139</v>
      </c>
      <c r="Y130" s="55" t="s">
        <v>140</v>
      </c>
      <c r="Z130" s="55" t="s">
        <v>141</v>
      </c>
      <c r="AA130" s="56" t="s">
        <v>142</v>
      </c>
    </row>
    <row r="131" spans="2:63" s="6" customFormat="1" ht="30" customHeight="1">
      <c r="B131" s="19"/>
      <c r="C131" s="59" t="s">
        <v>103</v>
      </c>
      <c r="N131" s="184">
        <f>$BK$131</f>
        <v>0</v>
      </c>
      <c r="O131" s="151"/>
      <c r="P131" s="151"/>
      <c r="Q131" s="151"/>
      <c r="R131" s="20"/>
      <c r="T131" s="58"/>
      <c r="U131" s="32"/>
      <c r="V131" s="32"/>
      <c r="W131" s="96">
        <f>$W$132+$W$199+$W$288</f>
        <v>4768.645794000001</v>
      </c>
      <c r="X131" s="32"/>
      <c r="Y131" s="96">
        <f>$Y$132+$Y$199+$Y$288</f>
        <v>56.66540352</v>
      </c>
      <c r="Z131" s="32"/>
      <c r="AA131" s="97">
        <f>$AA$132+$AA$199+$AA$288</f>
        <v>41.8666798</v>
      </c>
      <c r="AT131" s="6" t="s">
        <v>73</v>
      </c>
      <c r="AU131" s="6" t="s">
        <v>109</v>
      </c>
      <c r="BK131" s="98">
        <f>$BK$132+$BK$199+$BK$288</f>
        <v>0</v>
      </c>
    </row>
    <row r="132" spans="2:63" s="99" customFormat="1" ht="37.5" customHeight="1">
      <c r="B132" s="100"/>
      <c r="D132" s="101" t="s">
        <v>110</v>
      </c>
      <c r="N132" s="185">
        <f>$BK$132</f>
        <v>0</v>
      </c>
      <c r="O132" s="178"/>
      <c r="P132" s="178"/>
      <c r="Q132" s="178"/>
      <c r="R132" s="103"/>
      <c r="T132" s="104"/>
      <c r="W132" s="105">
        <f>$W$133+$W$136+$W$171+$W$189+$W$197</f>
        <v>2873.4433950000002</v>
      </c>
      <c r="Y132" s="105">
        <f>$Y$133+$Y$136+$Y$171+$Y$189+$Y$197</f>
        <v>24.26895141</v>
      </c>
      <c r="AA132" s="106">
        <f>$AA$133+$AA$136+$AA$171+$AA$189+$AA$197</f>
        <v>21.55084</v>
      </c>
      <c r="AR132" s="102" t="s">
        <v>19</v>
      </c>
      <c r="AT132" s="102" t="s">
        <v>73</v>
      </c>
      <c r="AU132" s="102" t="s">
        <v>74</v>
      </c>
      <c r="AY132" s="102" t="s">
        <v>143</v>
      </c>
      <c r="BK132" s="107">
        <f>$BK$133+$BK$136+$BK$171+$BK$189+$BK$197</f>
        <v>0</v>
      </c>
    </row>
    <row r="133" spans="2:63" s="99" customFormat="1" ht="21" customHeight="1">
      <c r="B133" s="100"/>
      <c r="D133" s="108" t="s">
        <v>111</v>
      </c>
      <c r="N133" s="177">
        <f>$BK$133</f>
        <v>0</v>
      </c>
      <c r="O133" s="178"/>
      <c r="P133" s="178"/>
      <c r="Q133" s="178"/>
      <c r="R133" s="103"/>
      <c r="T133" s="104"/>
      <c r="W133" s="105">
        <f>SUM($W$134:$W$135)</f>
        <v>21.565997999999997</v>
      </c>
      <c r="Y133" s="105">
        <f>SUM($Y$134:$Y$135)</f>
        <v>5.47894818</v>
      </c>
      <c r="AA133" s="106">
        <f>SUM($AA$134:$AA$135)</f>
        <v>0</v>
      </c>
      <c r="AR133" s="102" t="s">
        <v>19</v>
      </c>
      <c r="AT133" s="102" t="s">
        <v>73</v>
      </c>
      <c r="AU133" s="102" t="s">
        <v>19</v>
      </c>
      <c r="AY133" s="102" t="s">
        <v>143</v>
      </c>
      <c r="BK133" s="107">
        <f>SUM($BK$134:$BK$135)</f>
        <v>0</v>
      </c>
    </row>
    <row r="134" spans="2:64" s="6" customFormat="1" ht="39" customHeight="1">
      <c r="B134" s="19"/>
      <c r="C134" s="109" t="s">
        <v>425</v>
      </c>
      <c r="D134" s="109" t="s">
        <v>145</v>
      </c>
      <c r="E134" s="110" t="s">
        <v>146</v>
      </c>
      <c r="F134" s="179" t="s">
        <v>147</v>
      </c>
      <c r="G134" s="180"/>
      <c r="H134" s="180"/>
      <c r="I134" s="180"/>
      <c r="J134" s="111" t="s">
        <v>148</v>
      </c>
      <c r="K134" s="112">
        <v>7.794</v>
      </c>
      <c r="L134" s="181">
        <v>0</v>
      </c>
      <c r="M134" s="180"/>
      <c r="N134" s="181">
        <f>ROUND($L$134*$K$134,2)</f>
        <v>0</v>
      </c>
      <c r="O134" s="180"/>
      <c r="P134" s="180"/>
      <c r="Q134" s="180"/>
      <c r="R134" s="20"/>
      <c r="T134" s="113"/>
      <c r="U134" s="25" t="s">
        <v>39</v>
      </c>
      <c r="V134" s="114">
        <v>2.767</v>
      </c>
      <c r="W134" s="114">
        <f>$V$134*$K$134</f>
        <v>21.565997999999997</v>
      </c>
      <c r="X134" s="114">
        <v>0.70297</v>
      </c>
      <c r="Y134" s="114">
        <f>$X$134*$K$134</f>
        <v>5.47894818</v>
      </c>
      <c r="Z134" s="114">
        <v>0</v>
      </c>
      <c r="AA134" s="115">
        <f>$Z$134*$K$134</f>
        <v>0</v>
      </c>
      <c r="AR134" s="6" t="s">
        <v>149</v>
      </c>
      <c r="AT134" s="6" t="s">
        <v>145</v>
      </c>
      <c r="AU134" s="6" t="s">
        <v>99</v>
      </c>
      <c r="AY134" s="6" t="s">
        <v>143</v>
      </c>
      <c r="BE134" s="116">
        <f>IF($U$134="základní",$N$134,0)</f>
        <v>0</v>
      </c>
      <c r="BF134" s="116">
        <f>IF($U$134="snížená",$N$134,0)</f>
        <v>0</v>
      </c>
      <c r="BG134" s="116">
        <f>IF($U$134="zákl. přenesená",$N$134,0)</f>
        <v>0</v>
      </c>
      <c r="BH134" s="116">
        <f>IF($U$134="sníž. přenesená",$N$134,0)</f>
        <v>0</v>
      </c>
      <c r="BI134" s="116">
        <f>IF($U$134="nulová",$N$134,0)</f>
        <v>0</v>
      </c>
      <c r="BJ134" s="6" t="s">
        <v>19</v>
      </c>
      <c r="BK134" s="116">
        <f>ROUND($L$134*$K$134,2)</f>
        <v>0</v>
      </c>
      <c r="BL134" s="6" t="s">
        <v>149</v>
      </c>
    </row>
    <row r="135" spans="2:51" s="6" customFormat="1" ht="27" customHeight="1">
      <c r="B135" s="117"/>
      <c r="E135" s="118"/>
      <c r="F135" s="182" t="s">
        <v>426</v>
      </c>
      <c r="G135" s="183"/>
      <c r="H135" s="183"/>
      <c r="I135" s="183"/>
      <c r="K135" s="119">
        <v>7.794</v>
      </c>
      <c r="R135" s="120"/>
      <c r="T135" s="121"/>
      <c r="AA135" s="122"/>
      <c r="AT135" s="118" t="s">
        <v>151</v>
      </c>
      <c r="AU135" s="118" t="s">
        <v>99</v>
      </c>
      <c r="AV135" s="118" t="s">
        <v>99</v>
      </c>
      <c r="AW135" s="118" t="s">
        <v>109</v>
      </c>
      <c r="AX135" s="118" t="s">
        <v>19</v>
      </c>
      <c r="AY135" s="118" t="s">
        <v>143</v>
      </c>
    </row>
    <row r="136" spans="2:63" s="99" customFormat="1" ht="30.75" customHeight="1">
      <c r="B136" s="100"/>
      <c r="D136" s="108" t="s">
        <v>112</v>
      </c>
      <c r="N136" s="177">
        <f>$BK$136</f>
        <v>0</v>
      </c>
      <c r="O136" s="178"/>
      <c r="P136" s="178"/>
      <c r="Q136" s="178"/>
      <c r="R136" s="103"/>
      <c r="T136" s="104"/>
      <c r="W136" s="105">
        <f>SUM($W$137:$W$170)</f>
        <v>2190.502752</v>
      </c>
      <c r="Y136" s="105">
        <f>SUM($Y$137:$Y$170)</f>
        <v>18.79000323</v>
      </c>
      <c r="AA136" s="106">
        <f>SUM($AA$137:$AA$170)</f>
        <v>0</v>
      </c>
      <c r="AR136" s="102" t="s">
        <v>19</v>
      </c>
      <c r="AT136" s="102" t="s">
        <v>73</v>
      </c>
      <c r="AU136" s="102" t="s">
        <v>19</v>
      </c>
      <c r="AY136" s="102" t="s">
        <v>143</v>
      </c>
      <c r="BK136" s="107">
        <f>SUM($BK$137:$BK$170)</f>
        <v>0</v>
      </c>
    </row>
    <row r="137" spans="2:64" s="6" customFormat="1" ht="27" customHeight="1">
      <c r="B137" s="19"/>
      <c r="C137" s="109" t="s">
        <v>99</v>
      </c>
      <c r="D137" s="109" t="s">
        <v>145</v>
      </c>
      <c r="E137" s="110" t="s">
        <v>153</v>
      </c>
      <c r="F137" s="179" t="s">
        <v>154</v>
      </c>
      <c r="G137" s="180"/>
      <c r="H137" s="180"/>
      <c r="I137" s="180"/>
      <c r="J137" s="111" t="s">
        <v>155</v>
      </c>
      <c r="K137" s="112">
        <v>787.88</v>
      </c>
      <c r="L137" s="181">
        <v>0</v>
      </c>
      <c r="M137" s="180"/>
      <c r="N137" s="181">
        <f>ROUND($L$137*$K$137,2)</f>
        <v>0</v>
      </c>
      <c r="O137" s="180"/>
      <c r="P137" s="180"/>
      <c r="Q137" s="180"/>
      <c r="R137" s="20"/>
      <c r="T137" s="113"/>
      <c r="U137" s="25" t="s">
        <v>39</v>
      </c>
      <c r="V137" s="114">
        <v>0.37</v>
      </c>
      <c r="W137" s="114">
        <f>$V$137*$K$137</f>
        <v>291.5156</v>
      </c>
      <c r="X137" s="114">
        <v>0.0015</v>
      </c>
      <c r="Y137" s="114">
        <f>$X$137*$K$137</f>
        <v>1.18182</v>
      </c>
      <c r="Z137" s="114">
        <v>0</v>
      </c>
      <c r="AA137" s="115">
        <f>$Z$137*$K$137</f>
        <v>0</v>
      </c>
      <c r="AR137" s="6" t="s">
        <v>149</v>
      </c>
      <c r="AT137" s="6" t="s">
        <v>145</v>
      </c>
      <c r="AU137" s="6" t="s">
        <v>99</v>
      </c>
      <c r="AY137" s="6" t="s">
        <v>143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19</v>
      </c>
      <c r="BK137" s="116">
        <f>ROUND($L$137*$K$137,2)</f>
        <v>0</v>
      </c>
      <c r="BL137" s="6" t="s">
        <v>149</v>
      </c>
    </row>
    <row r="138" spans="2:64" s="6" customFormat="1" ht="27" customHeight="1">
      <c r="B138" s="19"/>
      <c r="C138" s="109" t="s">
        <v>160</v>
      </c>
      <c r="D138" s="109" t="s">
        <v>145</v>
      </c>
      <c r="E138" s="110" t="s">
        <v>156</v>
      </c>
      <c r="F138" s="179" t="s">
        <v>157</v>
      </c>
      <c r="G138" s="180"/>
      <c r="H138" s="180"/>
      <c r="I138" s="180"/>
      <c r="J138" s="111" t="s">
        <v>158</v>
      </c>
      <c r="K138" s="112">
        <v>1067.843</v>
      </c>
      <c r="L138" s="181">
        <v>0</v>
      </c>
      <c r="M138" s="180"/>
      <c r="N138" s="181">
        <f>ROUND($L$138*$K$138,2)</f>
        <v>0</v>
      </c>
      <c r="O138" s="180"/>
      <c r="P138" s="180"/>
      <c r="Q138" s="180"/>
      <c r="R138" s="20"/>
      <c r="T138" s="113"/>
      <c r="U138" s="25" t="s">
        <v>39</v>
      </c>
      <c r="V138" s="114">
        <v>0.074</v>
      </c>
      <c r="W138" s="114">
        <f>$V$138*$K$138</f>
        <v>79.020382</v>
      </c>
      <c r="X138" s="114">
        <v>0.00047</v>
      </c>
      <c r="Y138" s="114">
        <f>$X$138*$K$138</f>
        <v>0.50188621</v>
      </c>
      <c r="Z138" s="114">
        <v>0</v>
      </c>
      <c r="AA138" s="115">
        <f>$Z$138*$K$138</f>
        <v>0</v>
      </c>
      <c r="AR138" s="6" t="s">
        <v>149</v>
      </c>
      <c r="AT138" s="6" t="s">
        <v>145</v>
      </c>
      <c r="AU138" s="6" t="s">
        <v>99</v>
      </c>
      <c r="AY138" s="6" t="s">
        <v>143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19</v>
      </c>
      <c r="BK138" s="116">
        <f>ROUND($L$138*$K$138,2)</f>
        <v>0</v>
      </c>
      <c r="BL138" s="6" t="s">
        <v>149</v>
      </c>
    </row>
    <row r="139" spans="2:51" s="6" customFormat="1" ht="15.75" customHeight="1">
      <c r="B139" s="117"/>
      <c r="E139" s="118"/>
      <c r="F139" s="182" t="s">
        <v>427</v>
      </c>
      <c r="G139" s="183"/>
      <c r="H139" s="183"/>
      <c r="I139" s="183"/>
      <c r="K139" s="119">
        <v>1067.843</v>
      </c>
      <c r="R139" s="120"/>
      <c r="T139" s="121"/>
      <c r="AA139" s="122"/>
      <c r="AT139" s="118" t="s">
        <v>151</v>
      </c>
      <c r="AU139" s="118" t="s">
        <v>99</v>
      </c>
      <c r="AV139" s="118" t="s">
        <v>99</v>
      </c>
      <c r="AW139" s="118" t="s">
        <v>109</v>
      </c>
      <c r="AX139" s="118" t="s">
        <v>19</v>
      </c>
      <c r="AY139" s="118" t="s">
        <v>143</v>
      </c>
    </row>
    <row r="140" spans="2:64" s="6" customFormat="1" ht="27" customHeight="1">
      <c r="B140" s="19"/>
      <c r="C140" s="109" t="s">
        <v>149</v>
      </c>
      <c r="D140" s="109" t="s">
        <v>145</v>
      </c>
      <c r="E140" s="110" t="s">
        <v>161</v>
      </c>
      <c r="F140" s="179" t="s">
        <v>162</v>
      </c>
      <c r="G140" s="180"/>
      <c r="H140" s="180"/>
      <c r="I140" s="180"/>
      <c r="J140" s="111" t="s">
        <v>155</v>
      </c>
      <c r="K140" s="112">
        <v>195.44</v>
      </c>
      <c r="L140" s="181">
        <v>0</v>
      </c>
      <c r="M140" s="180"/>
      <c r="N140" s="181">
        <f>ROUND($L$140*$K$140,2)</f>
        <v>0</v>
      </c>
      <c r="O140" s="180"/>
      <c r="P140" s="180"/>
      <c r="Q140" s="180"/>
      <c r="R140" s="20"/>
      <c r="T140" s="113"/>
      <c r="U140" s="25" t="s">
        <v>39</v>
      </c>
      <c r="V140" s="114">
        <v>0.31</v>
      </c>
      <c r="W140" s="114">
        <f>$V$140*$K$140</f>
        <v>60.5864</v>
      </c>
      <c r="X140" s="114">
        <v>2E-05</v>
      </c>
      <c r="Y140" s="114">
        <f>$X$140*$K$140</f>
        <v>0.0039088000000000005</v>
      </c>
      <c r="Z140" s="114">
        <v>0</v>
      </c>
      <c r="AA140" s="115">
        <f>$Z$140*$K$140</f>
        <v>0</v>
      </c>
      <c r="AR140" s="6" t="s">
        <v>149</v>
      </c>
      <c r="AT140" s="6" t="s">
        <v>145</v>
      </c>
      <c r="AU140" s="6" t="s">
        <v>99</v>
      </c>
      <c r="AY140" s="6" t="s">
        <v>143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19</v>
      </c>
      <c r="BK140" s="116">
        <f>ROUND($L$140*$K$140,2)</f>
        <v>0</v>
      </c>
      <c r="BL140" s="6" t="s">
        <v>149</v>
      </c>
    </row>
    <row r="141" spans="2:64" s="6" customFormat="1" ht="27" customHeight="1">
      <c r="B141" s="19"/>
      <c r="C141" s="123" t="s">
        <v>166</v>
      </c>
      <c r="D141" s="123" t="s">
        <v>163</v>
      </c>
      <c r="E141" s="124" t="s">
        <v>164</v>
      </c>
      <c r="F141" s="186" t="s">
        <v>603</v>
      </c>
      <c r="G141" s="187"/>
      <c r="H141" s="187"/>
      <c r="I141" s="187"/>
      <c r="J141" s="125" t="s">
        <v>155</v>
      </c>
      <c r="K141" s="126">
        <v>205.212</v>
      </c>
      <c r="L141" s="188">
        <v>0</v>
      </c>
      <c r="M141" s="187"/>
      <c r="N141" s="188">
        <f>ROUND($L$141*$K$141,2)</f>
        <v>0</v>
      </c>
      <c r="O141" s="180"/>
      <c r="P141" s="180"/>
      <c r="Q141" s="180"/>
      <c r="R141" s="20"/>
      <c r="T141" s="113"/>
      <c r="U141" s="25" t="s">
        <v>39</v>
      </c>
      <c r="V141" s="114">
        <v>0</v>
      </c>
      <c r="W141" s="114">
        <f>$V$141*$K$141</f>
        <v>0</v>
      </c>
      <c r="X141" s="114">
        <v>0.0001</v>
      </c>
      <c r="Y141" s="114">
        <f>$X$141*$K$141</f>
        <v>0.0205212</v>
      </c>
      <c r="Z141" s="114">
        <v>0</v>
      </c>
      <c r="AA141" s="115">
        <f>$Z$141*$K$141</f>
        <v>0</v>
      </c>
      <c r="AR141" s="6" t="s">
        <v>165</v>
      </c>
      <c r="AT141" s="6" t="s">
        <v>163</v>
      </c>
      <c r="AU141" s="6" t="s">
        <v>99</v>
      </c>
      <c r="AY141" s="6" t="s">
        <v>143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19</v>
      </c>
      <c r="BK141" s="116">
        <f>ROUND($L$141*$K$141,2)</f>
        <v>0</v>
      </c>
      <c r="BL141" s="6" t="s">
        <v>149</v>
      </c>
    </row>
    <row r="142" spans="2:64" s="6" customFormat="1" ht="27" customHeight="1">
      <c r="B142" s="19"/>
      <c r="C142" s="109" t="s">
        <v>169</v>
      </c>
      <c r="D142" s="109" t="s">
        <v>145</v>
      </c>
      <c r="E142" s="110" t="s">
        <v>167</v>
      </c>
      <c r="F142" s="179" t="s">
        <v>168</v>
      </c>
      <c r="G142" s="180"/>
      <c r="H142" s="180"/>
      <c r="I142" s="180"/>
      <c r="J142" s="111" t="s">
        <v>155</v>
      </c>
      <c r="K142" s="112">
        <v>817.07</v>
      </c>
      <c r="L142" s="181">
        <v>0</v>
      </c>
      <c r="M142" s="180"/>
      <c r="N142" s="181">
        <f>ROUND($L$142*$K$142,2)</f>
        <v>0</v>
      </c>
      <c r="O142" s="180"/>
      <c r="P142" s="180"/>
      <c r="Q142" s="180"/>
      <c r="R142" s="20"/>
      <c r="T142" s="113"/>
      <c r="U142" s="25" t="s">
        <v>39</v>
      </c>
      <c r="V142" s="114">
        <v>0.11</v>
      </c>
      <c r="W142" s="114">
        <f>$V$142*$K$142</f>
        <v>89.8777</v>
      </c>
      <c r="X142" s="114">
        <v>0</v>
      </c>
      <c r="Y142" s="114">
        <f>$X$142*$K$142</f>
        <v>0</v>
      </c>
      <c r="Z142" s="114">
        <v>0</v>
      </c>
      <c r="AA142" s="115">
        <f>$Z$142*$K$142</f>
        <v>0</v>
      </c>
      <c r="AR142" s="6" t="s">
        <v>149</v>
      </c>
      <c r="AT142" s="6" t="s">
        <v>145</v>
      </c>
      <c r="AU142" s="6" t="s">
        <v>99</v>
      </c>
      <c r="AY142" s="6" t="s">
        <v>143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19</v>
      </c>
      <c r="BK142" s="116">
        <f>ROUND($L$142*$K$142,2)</f>
        <v>0</v>
      </c>
      <c r="BL142" s="6" t="s">
        <v>149</v>
      </c>
    </row>
    <row r="143" spans="2:64" s="6" customFormat="1" ht="15.75" customHeight="1">
      <c r="B143" s="19"/>
      <c r="C143" s="123" t="s">
        <v>172</v>
      </c>
      <c r="D143" s="123" t="s">
        <v>163</v>
      </c>
      <c r="E143" s="124" t="s">
        <v>170</v>
      </c>
      <c r="F143" s="186" t="s">
        <v>171</v>
      </c>
      <c r="G143" s="187"/>
      <c r="H143" s="187"/>
      <c r="I143" s="187"/>
      <c r="J143" s="125" t="s">
        <v>155</v>
      </c>
      <c r="K143" s="126">
        <v>857.924</v>
      </c>
      <c r="L143" s="188">
        <v>0</v>
      </c>
      <c r="M143" s="187"/>
      <c r="N143" s="188">
        <f>ROUND($L$143*$K$143,2)</f>
        <v>0</v>
      </c>
      <c r="O143" s="180"/>
      <c r="P143" s="180"/>
      <c r="Q143" s="180"/>
      <c r="R143" s="20"/>
      <c r="T143" s="113"/>
      <c r="U143" s="25" t="s">
        <v>39</v>
      </c>
      <c r="V143" s="114">
        <v>0</v>
      </c>
      <c r="W143" s="114">
        <f>$V$143*$K$143</f>
        <v>0</v>
      </c>
      <c r="X143" s="114">
        <v>3E-05</v>
      </c>
      <c r="Y143" s="114">
        <f>$X$143*$K$143</f>
        <v>0.02573772</v>
      </c>
      <c r="Z143" s="114">
        <v>0</v>
      </c>
      <c r="AA143" s="115">
        <f>$Z$143*$K$143</f>
        <v>0</v>
      </c>
      <c r="AR143" s="6" t="s">
        <v>165</v>
      </c>
      <c r="AT143" s="6" t="s">
        <v>163</v>
      </c>
      <c r="AU143" s="6" t="s">
        <v>99</v>
      </c>
      <c r="AY143" s="6" t="s">
        <v>143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19</v>
      </c>
      <c r="BK143" s="116">
        <f>ROUND($L$143*$K$143,2)</f>
        <v>0</v>
      </c>
      <c r="BL143" s="6" t="s">
        <v>149</v>
      </c>
    </row>
    <row r="144" spans="2:64" s="6" customFormat="1" ht="27" customHeight="1">
      <c r="B144" s="19"/>
      <c r="C144" s="109" t="s">
        <v>165</v>
      </c>
      <c r="D144" s="109" t="s">
        <v>145</v>
      </c>
      <c r="E144" s="110" t="s">
        <v>173</v>
      </c>
      <c r="F144" s="179" t="s">
        <v>174</v>
      </c>
      <c r="G144" s="180"/>
      <c r="H144" s="180"/>
      <c r="I144" s="180"/>
      <c r="J144" s="111" t="s">
        <v>155</v>
      </c>
      <c r="K144" s="112">
        <v>787.88</v>
      </c>
      <c r="L144" s="181">
        <v>0</v>
      </c>
      <c r="M144" s="180"/>
      <c r="N144" s="181">
        <f>ROUND($L$144*$K$144,2)</f>
        <v>0</v>
      </c>
      <c r="O144" s="180"/>
      <c r="P144" s="180"/>
      <c r="Q144" s="180"/>
      <c r="R144" s="20"/>
      <c r="T144" s="113"/>
      <c r="U144" s="25" t="s">
        <v>39</v>
      </c>
      <c r="V144" s="114">
        <v>0.096</v>
      </c>
      <c r="W144" s="114">
        <f>$V$144*$K$144</f>
        <v>75.63648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149</v>
      </c>
      <c r="AT144" s="6" t="s">
        <v>145</v>
      </c>
      <c r="AU144" s="6" t="s">
        <v>99</v>
      </c>
      <c r="AY144" s="6" t="s">
        <v>143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19</v>
      </c>
      <c r="BK144" s="116">
        <f>ROUND($L$144*$K$144,2)</f>
        <v>0</v>
      </c>
      <c r="BL144" s="6" t="s">
        <v>149</v>
      </c>
    </row>
    <row r="145" spans="2:64" s="6" customFormat="1" ht="15.75" customHeight="1">
      <c r="B145" s="19"/>
      <c r="C145" s="123" t="s">
        <v>177</v>
      </c>
      <c r="D145" s="123" t="s">
        <v>163</v>
      </c>
      <c r="E145" s="124" t="s">
        <v>175</v>
      </c>
      <c r="F145" s="186" t="s">
        <v>176</v>
      </c>
      <c r="G145" s="187"/>
      <c r="H145" s="187"/>
      <c r="I145" s="187"/>
      <c r="J145" s="125" t="s">
        <v>155</v>
      </c>
      <c r="K145" s="126">
        <v>827.274</v>
      </c>
      <c r="L145" s="188">
        <v>0</v>
      </c>
      <c r="M145" s="187"/>
      <c r="N145" s="188">
        <f>ROUND($L$145*$K$145,2)</f>
        <v>0</v>
      </c>
      <c r="O145" s="180"/>
      <c r="P145" s="180"/>
      <c r="Q145" s="180"/>
      <c r="R145" s="20"/>
      <c r="T145" s="113"/>
      <c r="U145" s="25" t="s">
        <v>39</v>
      </c>
      <c r="V145" s="114">
        <v>0</v>
      </c>
      <c r="W145" s="114">
        <f>$V$145*$K$145</f>
        <v>0</v>
      </c>
      <c r="X145" s="114">
        <v>4E-05</v>
      </c>
      <c r="Y145" s="114">
        <f>$X$145*$K$145</f>
        <v>0.03309096</v>
      </c>
      <c r="Z145" s="114">
        <v>0</v>
      </c>
      <c r="AA145" s="115">
        <f>$Z$145*$K$145</f>
        <v>0</v>
      </c>
      <c r="AR145" s="6" t="s">
        <v>165</v>
      </c>
      <c r="AT145" s="6" t="s">
        <v>163</v>
      </c>
      <c r="AU145" s="6" t="s">
        <v>99</v>
      </c>
      <c r="AY145" s="6" t="s">
        <v>143</v>
      </c>
      <c r="BE145" s="116">
        <f>IF($U$145="základní",$N$145,0)</f>
        <v>0</v>
      </c>
      <c r="BF145" s="116">
        <f>IF($U$145="snížená",$N$145,0)</f>
        <v>0</v>
      </c>
      <c r="BG145" s="116">
        <f>IF($U$145="zákl. přenesená",$N$145,0)</f>
        <v>0</v>
      </c>
      <c r="BH145" s="116">
        <f>IF($U$145="sníž. přenesená",$N$145,0)</f>
        <v>0</v>
      </c>
      <c r="BI145" s="116">
        <f>IF($U$145="nulová",$N$145,0)</f>
        <v>0</v>
      </c>
      <c r="BJ145" s="6" t="s">
        <v>19</v>
      </c>
      <c r="BK145" s="116">
        <f>ROUND($L$145*$K$145,2)</f>
        <v>0</v>
      </c>
      <c r="BL145" s="6" t="s">
        <v>149</v>
      </c>
    </row>
    <row r="146" spans="2:64" s="6" customFormat="1" ht="27" customHeight="1">
      <c r="B146" s="19"/>
      <c r="C146" s="109" t="s">
        <v>24</v>
      </c>
      <c r="D146" s="109" t="s">
        <v>145</v>
      </c>
      <c r="E146" s="110" t="s">
        <v>178</v>
      </c>
      <c r="F146" s="179" t="s">
        <v>179</v>
      </c>
      <c r="G146" s="180"/>
      <c r="H146" s="180"/>
      <c r="I146" s="180"/>
      <c r="J146" s="111" t="s">
        <v>158</v>
      </c>
      <c r="K146" s="112">
        <v>886.631</v>
      </c>
      <c r="L146" s="181">
        <v>0</v>
      </c>
      <c r="M146" s="180"/>
      <c r="N146" s="181">
        <f>ROUND($L$146*$K$146,2)</f>
        <v>0</v>
      </c>
      <c r="O146" s="180"/>
      <c r="P146" s="180"/>
      <c r="Q146" s="180"/>
      <c r="R146" s="20"/>
      <c r="T146" s="113"/>
      <c r="U146" s="25" t="s">
        <v>39</v>
      </c>
      <c r="V146" s="114">
        <v>1.06</v>
      </c>
      <c r="W146" s="114">
        <f>$V$146*$K$146</f>
        <v>939.82886</v>
      </c>
      <c r="X146" s="114">
        <v>0.0085</v>
      </c>
      <c r="Y146" s="114">
        <f>$X$146*$K$146</f>
        <v>7.5363635</v>
      </c>
      <c r="Z146" s="114">
        <v>0</v>
      </c>
      <c r="AA146" s="115">
        <f>$Z$146*$K$146</f>
        <v>0</v>
      </c>
      <c r="AR146" s="6" t="s">
        <v>149</v>
      </c>
      <c r="AT146" s="6" t="s">
        <v>145</v>
      </c>
      <c r="AU146" s="6" t="s">
        <v>99</v>
      </c>
      <c r="AY146" s="6" t="s">
        <v>143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19</v>
      </c>
      <c r="BK146" s="116">
        <f>ROUND($L$146*$K$146,2)</f>
        <v>0</v>
      </c>
      <c r="BL146" s="6" t="s">
        <v>149</v>
      </c>
    </row>
    <row r="147" spans="2:51" s="6" customFormat="1" ht="15.75" customHeight="1">
      <c r="B147" s="117"/>
      <c r="E147" s="118"/>
      <c r="F147" s="182" t="s">
        <v>428</v>
      </c>
      <c r="G147" s="183"/>
      <c r="H147" s="183"/>
      <c r="I147" s="183"/>
      <c r="K147" s="119">
        <v>731.752</v>
      </c>
      <c r="R147" s="120"/>
      <c r="T147" s="121"/>
      <c r="AA147" s="122"/>
      <c r="AT147" s="118" t="s">
        <v>151</v>
      </c>
      <c r="AU147" s="118" t="s">
        <v>99</v>
      </c>
      <c r="AV147" s="118" t="s">
        <v>99</v>
      </c>
      <c r="AW147" s="118" t="s">
        <v>109</v>
      </c>
      <c r="AX147" s="118" t="s">
        <v>74</v>
      </c>
      <c r="AY147" s="118" t="s">
        <v>143</v>
      </c>
    </row>
    <row r="148" spans="2:51" s="6" customFormat="1" ht="27" customHeight="1">
      <c r="B148" s="117"/>
      <c r="E148" s="118"/>
      <c r="F148" s="182" t="s">
        <v>429</v>
      </c>
      <c r="G148" s="183"/>
      <c r="H148" s="183"/>
      <c r="I148" s="183"/>
      <c r="K148" s="119">
        <v>422.577</v>
      </c>
      <c r="R148" s="120"/>
      <c r="T148" s="121"/>
      <c r="AA148" s="122"/>
      <c r="AT148" s="118" t="s">
        <v>151</v>
      </c>
      <c r="AU148" s="118" t="s">
        <v>99</v>
      </c>
      <c r="AV148" s="118" t="s">
        <v>99</v>
      </c>
      <c r="AW148" s="118" t="s">
        <v>109</v>
      </c>
      <c r="AX148" s="118" t="s">
        <v>74</v>
      </c>
      <c r="AY148" s="118" t="s">
        <v>143</v>
      </c>
    </row>
    <row r="149" spans="2:51" s="6" customFormat="1" ht="15.75" customHeight="1">
      <c r="B149" s="117"/>
      <c r="E149" s="118"/>
      <c r="F149" s="182" t="s">
        <v>430</v>
      </c>
      <c r="G149" s="183"/>
      <c r="H149" s="183"/>
      <c r="I149" s="183"/>
      <c r="K149" s="119">
        <v>-23.475</v>
      </c>
      <c r="R149" s="120"/>
      <c r="T149" s="121"/>
      <c r="AA149" s="122"/>
      <c r="AT149" s="118" t="s">
        <v>151</v>
      </c>
      <c r="AU149" s="118" t="s">
        <v>99</v>
      </c>
      <c r="AV149" s="118" t="s">
        <v>99</v>
      </c>
      <c r="AW149" s="118" t="s">
        <v>109</v>
      </c>
      <c r="AX149" s="118" t="s">
        <v>74</v>
      </c>
      <c r="AY149" s="118" t="s">
        <v>143</v>
      </c>
    </row>
    <row r="150" spans="2:51" s="6" customFormat="1" ht="27" customHeight="1">
      <c r="B150" s="117"/>
      <c r="E150" s="118"/>
      <c r="F150" s="182" t="s">
        <v>431</v>
      </c>
      <c r="G150" s="183"/>
      <c r="H150" s="183"/>
      <c r="I150" s="183"/>
      <c r="K150" s="119">
        <v>-241.923</v>
      </c>
      <c r="R150" s="120"/>
      <c r="T150" s="121"/>
      <c r="AA150" s="122"/>
      <c r="AT150" s="118" t="s">
        <v>151</v>
      </c>
      <c r="AU150" s="118" t="s">
        <v>99</v>
      </c>
      <c r="AV150" s="118" t="s">
        <v>99</v>
      </c>
      <c r="AW150" s="118" t="s">
        <v>109</v>
      </c>
      <c r="AX150" s="118" t="s">
        <v>74</v>
      </c>
      <c r="AY150" s="118" t="s">
        <v>143</v>
      </c>
    </row>
    <row r="151" spans="2:51" s="6" customFormat="1" ht="15.75" customHeight="1">
      <c r="B151" s="117"/>
      <c r="E151" s="118"/>
      <c r="F151" s="182" t="s">
        <v>432</v>
      </c>
      <c r="G151" s="183"/>
      <c r="H151" s="183"/>
      <c r="I151" s="183"/>
      <c r="K151" s="119">
        <v>-2.3</v>
      </c>
      <c r="R151" s="120"/>
      <c r="T151" s="121"/>
      <c r="AA151" s="122"/>
      <c r="AT151" s="118" t="s">
        <v>151</v>
      </c>
      <c r="AU151" s="118" t="s">
        <v>99</v>
      </c>
      <c r="AV151" s="118" t="s">
        <v>99</v>
      </c>
      <c r="AW151" s="118" t="s">
        <v>109</v>
      </c>
      <c r="AX151" s="118" t="s">
        <v>74</v>
      </c>
      <c r="AY151" s="118" t="s">
        <v>143</v>
      </c>
    </row>
    <row r="152" spans="2:51" s="6" customFormat="1" ht="15.75" customHeight="1">
      <c r="B152" s="127"/>
      <c r="E152" s="128"/>
      <c r="F152" s="189" t="s">
        <v>182</v>
      </c>
      <c r="G152" s="190"/>
      <c r="H152" s="190"/>
      <c r="I152" s="190"/>
      <c r="K152" s="129">
        <v>886.631</v>
      </c>
      <c r="R152" s="130"/>
      <c r="T152" s="131"/>
      <c r="AA152" s="132"/>
      <c r="AT152" s="128" t="s">
        <v>151</v>
      </c>
      <c r="AU152" s="128" t="s">
        <v>99</v>
      </c>
      <c r="AV152" s="128" t="s">
        <v>149</v>
      </c>
      <c r="AW152" s="128" t="s">
        <v>109</v>
      </c>
      <c r="AX152" s="128" t="s">
        <v>19</v>
      </c>
      <c r="AY152" s="128" t="s">
        <v>143</v>
      </c>
    </row>
    <row r="153" spans="2:64" s="6" customFormat="1" ht="27" customHeight="1">
      <c r="B153" s="19"/>
      <c r="C153" s="123" t="s">
        <v>185</v>
      </c>
      <c r="D153" s="123" t="s">
        <v>163</v>
      </c>
      <c r="E153" s="124" t="s">
        <v>183</v>
      </c>
      <c r="F153" s="186" t="s">
        <v>184</v>
      </c>
      <c r="G153" s="187"/>
      <c r="H153" s="187"/>
      <c r="I153" s="187"/>
      <c r="J153" s="125" t="s">
        <v>158</v>
      </c>
      <c r="K153" s="126">
        <v>904.364</v>
      </c>
      <c r="L153" s="188">
        <v>0</v>
      </c>
      <c r="M153" s="187"/>
      <c r="N153" s="188">
        <f>ROUND($L$153*$K$153,2)</f>
        <v>0</v>
      </c>
      <c r="O153" s="180"/>
      <c r="P153" s="180"/>
      <c r="Q153" s="180"/>
      <c r="R153" s="20"/>
      <c r="T153" s="113"/>
      <c r="U153" s="25" t="s">
        <v>39</v>
      </c>
      <c r="V153" s="114">
        <v>0</v>
      </c>
      <c r="W153" s="114">
        <f>$V$153*$K$153</f>
        <v>0</v>
      </c>
      <c r="X153" s="114">
        <v>0.00272</v>
      </c>
      <c r="Y153" s="114">
        <f>$X$153*$K$153</f>
        <v>2.4598700800000004</v>
      </c>
      <c r="Z153" s="114">
        <v>0</v>
      </c>
      <c r="AA153" s="115">
        <f>$Z$153*$K$153</f>
        <v>0</v>
      </c>
      <c r="AR153" s="6" t="s">
        <v>165</v>
      </c>
      <c r="AT153" s="6" t="s">
        <v>163</v>
      </c>
      <c r="AU153" s="6" t="s">
        <v>99</v>
      </c>
      <c r="AY153" s="6" t="s">
        <v>143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19</v>
      </c>
      <c r="BK153" s="116">
        <f>ROUND($L$153*$K$153,2)</f>
        <v>0</v>
      </c>
      <c r="BL153" s="6" t="s">
        <v>149</v>
      </c>
    </row>
    <row r="154" spans="2:64" s="6" customFormat="1" ht="27" customHeight="1">
      <c r="B154" s="19"/>
      <c r="C154" s="123" t="s">
        <v>433</v>
      </c>
      <c r="D154" s="123" t="s">
        <v>163</v>
      </c>
      <c r="E154" s="124" t="s">
        <v>434</v>
      </c>
      <c r="F154" s="186" t="s">
        <v>607</v>
      </c>
      <c r="G154" s="187"/>
      <c r="H154" s="187"/>
      <c r="I154" s="187"/>
      <c r="J154" s="125" t="s">
        <v>158</v>
      </c>
      <c r="K154" s="126">
        <v>22.08</v>
      </c>
      <c r="L154" s="188">
        <v>0</v>
      </c>
      <c r="M154" s="187"/>
      <c r="N154" s="188">
        <f>ROUND($L$154*$K$154,2)</f>
        <v>0</v>
      </c>
      <c r="O154" s="180"/>
      <c r="P154" s="180"/>
      <c r="Q154" s="180"/>
      <c r="R154" s="20"/>
      <c r="T154" s="113"/>
      <c r="U154" s="25" t="s">
        <v>39</v>
      </c>
      <c r="V154" s="114">
        <v>0</v>
      </c>
      <c r="W154" s="114">
        <f>$V$154*$K$154</f>
        <v>0</v>
      </c>
      <c r="X154" s="114">
        <v>0.003</v>
      </c>
      <c r="Y154" s="114">
        <f>$X$154*$K$154</f>
        <v>0.06624</v>
      </c>
      <c r="Z154" s="114">
        <v>0</v>
      </c>
      <c r="AA154" s="115">
        <f>$Z$154*$K$154</f>
        <v>0</v>
      </c>
      <c r="AR154" s="6" t="s">
        <v>165</v>
      </c>
      <c r="AT154" s="6" t="s">
        <v>163</v>
      </c>
      <c r="AU154" s="6" t="s">
        <v>99</v>
      </c>
      <c r="AY154" s="6" t="s">
        <v>143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19</v>
      </c>
      <c r="BK154" s="116">
        <f>ROUND($L$154*$K$154,2)</f>
        <v>0</v>
      </c>
      <c r="BL154" s="6" t="s">
        <v>149</v>
      </c>
    </row>
    <row r="155" spans="2:51" s="6" customFormat="1" ht="15.75" customHeight="1">
      <c r="B155" s="117"/>
      <c r="E155" s="118"/>
      <c r="F155" s="182" t="s">
        <v>435</v>
      </c>
      <c r="G155" s="183"/>
      <c r="H155" s="183"/>
      <c r="I155" s="183"/>
      <c r="K155" s="119">
        <v>22.08</v>
      </c>
      <c r="R155" s="120"/>
      <c r="T155" s="121"/>
      <c r="AA155" s="122"/>
      <c r="AT155" s="118" t="s">
        <v>151</v>
      </c>
      <c r="AU155" s="118" t="s">
        <v>99</v>
      </c>
      <c r="AV155" s="118" t="s">
        <v>99</v>
      </c>
      <c r="AW155" s="118" t="s">
        <v>109</v>
      </c>
      <c r="AX155" s="118" t="s">
        <v>19</v>
      </c>
      <c r="AY155" s="118" t="s">
        <v>143</v>
      </c>
    </row>
    <row r="156" spans="2:64" s="6" customFormat="1" ht="27" customHeight="1">
      <c r="B156" s="19"/>
      <c r="C156" s="109" t="s">
        <v>190</v>
      </c>
      <c r="D156" s="109" t="s">
        <v>145</v>
      </c>
      <c r="E156" s="110" t="s">
        <v>186</v>
      </c>
      <c r="F156" s="179" t="s">
        <v>187</v>
      </c>
      <c r="G156" s="180"/>
      <c r="H156" s="180"/>
      <c r="I156" s="180"/>
      <c r="J156" s="111" t="s">
        <v>155</v>
      </c>
      <c r="K156" s="112">
        <v>787.88</v>
      </c>
      <c r="L156" s="181">
        <v>0</v>
      </c>
      <c r="M156" s="180"/>
      <c r="N156" s="181">
        <f>ROUND($L$156*$K$156,2)</f>
        <v>0</v>
      </c>
      <c r="O156" s="180"/>
      <c r="P156" s="180"/>
      <c r="Q156" s="180"/>
      <c r="R156" s="20"/>
      <c r="T156" s="113"/>
      <c r="U156" s="25" t="s">
        <v>39</v>
      </c>
      <c r="V156" s="114">
        <v>0.39</v>
      </c>
      <c r="W156" s="114">
        <f>$V$156*$K$156</f>
        <v>307.27320000000003</v>
      </c>
      <c r="X156" s="114">
        <v>0.00331</v>
      </c>
      <c r="Y156" s="114">
        <f>$X$156*$K$156</f>
        <v>2.6078828</v>
      </c>
      <c r="Z156" s="114">
        <v>0</v>
      </c>
      <c r="AA156" s="115">
        <f>$Z$156*$K$156</f>
        <v>0</v>
      </c>
      <c r="AR156" s="6" t="s">
        <v>149</v>
      </c>
      <c r="AT156" s="6" t="s">
        <v>145</v>
      </c>
      <c r="AU156" s="6" t="s">
        <v>99</v>
      </c>
      <c r="AY156" s="6" t="s">
        <v>143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19</v>
      </c>
      <c r="BK156" s="116">
        <f>ROUND($L$156*$K$156,2)</f>
        <v>0</v>
      </c>
      <c r="BL156" s="6" t="s">
        <v>149</v>
      </c>
    </row>
    <row r="157" spans="2:51" s="6" customFormat="1" ht="27" customHeight="1">
      <c r="B157" s="117"/>
      <c r="E157" s="118"/>
      <c r="F157" s="182" t="s">
        <v>436</v>
      </c>
      <c r="G157" s="183"/>
      <c r="H157" s="183"/>
      <c r="I157" s="183"/>
      <c r="K157" s="119">
        <v>116.5</v>
      </c>
      <c r="R157" s="120"/>
      <c r="T157" s="121"/>
      <c r="AA157" s="122"/>
      <c r="AT157" s="118" t="s">
        <v>151</v>
      </c>
      <c r="AU157" s="118" t="s">
        <v>99</v>
      </c>
      <c r="AV157" s="118" t="s">
        <v>99</v>
      </c>
      <c r="AW157" s="118" t="s">
        <v>109</v>
      </c>
      <c r="AX157" s="118" t="s">
        <v>74</v>
      </c>
      <c r="AY157" s="118" t="s">
        <v>143</v>
      </c>
    </row>
    <row r="158" spans="2:51" s="6" customFormat="1" ht="27" customHeight="1">
      <c r="B158" s="117"/>
      <c r="E158" s="118"/>
      <c r="F158" s="182" t="s">
        <v>437</v>
      </c>
      <c r="G158" s="183"/>
      <c r="H158" s="183"/>
      <c r="I158" s="183"/>
      <c r="K158" s="119">
        <v>30.73</v>
      </c>
      <c r="R158" s="120"/>
      <c r="T158" s="121"/>
      <c r="AA158" s="122"/>
      <c r="AT158" s="118" t="s">
        <v>151</v>
      </c>
      <c r="AU158" s="118" t="s">
        <v>99</v>
      </c>
      <c r="AV158" s="118" t="s">
        <v>99</v>
      </c>
      <c r="AW158" s="118" t="s">
        <v>109</v>
      </c>
      <c r="AX158" s="118" t="s">
        <v>74</v>
      </c>
      <c r="AY158" s="118" t="s">
        <v>143</v>
      </c>
    </row>
    <row r="159" spans="2:51" s="6" customFormat="1" ht="27" customHeight="1">
      <c r="B159" s="117"/>
      <c r="E159" s="118"/>
      <c r="F159" s="182" t="s">
        <v>438</v>
      </c>
      <c r="G159" s="183"/>
      <c r="H159" s="183"/>
      <c r="I159" s="183"/>
      <c r="K159" s="119">
        <v>640.65</v>
      </c>
      <c r="R159" s="120"/>
      <c r="T159" s="121"/>
      <c r="AA159" s="122"/>
      <c r="AT159" s="118" t="s">
        <v>151</v>
      </c>
      <c r="AU159" s="118" t="s">
        <v>99</v>
      </c>
      <c r="AV159" s="118" t="s">
        <v>99</v>
      </c>
      <c r="AW159" s="118" t="s">
        <v>109</v>
      </c>
      <c r="AX159" s="118" t="s">
        <v>74</v>
      </c>
      <c r="AY159" s="118" t="s">
        <v>143</v>
      </c>
    </row>
    <row r="160" spans="2:51" s="6" customFormat="1" ht="15.75" customHeight="1">
      <c r="B160" s="127"/>
      <c r="E160" s="128"/>
      <c r="F160" s="189" t="s">
        <v>182</v>
      </c>
      <c r="G160" s="190"/>
      <c r="H160" s="190"/>
      <c r="I160" s="190"/>
      <c r="K160" s="129">
        <v>787.88</v>
      </c>
      <c r="R160" s="130"/>
      <c r="T160" s="131"/>
      <c r="AA160" s="132"/>
      <c r="AT160" s="128" t="s">
        <v>151</v>
      </c>
      <c r="AU160" s="128" t="s">
        <v>99</v>
      </c>
      <c r="AV160" s="128" t="s">
        <v>149</v>
      </c>
      <c r="AW160" s="128" t="s">
        <v>109</v>
      </c>
      <c r="AX160" s="128" t="s">
        <v>19</v>
      </c>
      <c r="AY160" s="128" t="s">
        <v>143</v>
      </c>
    </row>
    <row r="161" spans="2:64" s="6" customFormat="1" ht="27" customHeight="1">
      <c r="B161" s="19"/>
      <c r="C161" s="123" t="s">
        <v>193</v>
      </c>
      <c r="D161" s="123" t="s">
        <v>163</v>
      </c>
      <c r="E161" s="124" t="s">
        <v>191</v>
      </c>
      <c r="F161" s="186" t="s">
        <v>192</v>
      </c>
      <c r="G161" s="187"/>
      <c r="H161" s="187"/>
      <c r="I161" s="187"/>
      <c r="J161" s="125" t="s">
        <v>158</v>
      </c>
      <c r="K161" s="126">
        <v>181.212</v>
      </c>
      <c r="L161" s="188">
        <v>0</v>
      </c>
      <c r="M161" s="187"/>
      <c r="N161" s="188">
        <f>ROUND($L$161*$K$161,2)</f>
        <v>0</v>
      </c>
      <c r="O161" s="180"/>
      <c r="P161" s="180"/>
      <c r="Q161" s="180"/>
      <c r="R161" s="20"/>
      <c r="T161" s="113"/>
      <c r="U161" s="25" t="s">
        <v>39</v>
      </c>
      <c r="V161" s="114">
        <v>0</v>
      </c>
      <c r="W161" s="114">
        <f>$V$161*$K$161</f>
        <v>0</v>
      </c>
      <c r="X161" s="114">
        <v>0.00051</v>
      </c>
      <c r="Y161" s="114">
        <f>$X$161*$K$161</f>
        <v>0.09241812</v>
      </c>
      <c r="Z161" s="114">
        <v>0</v>
      </c>
      <c r="AA161" s="115">
        <f>$Z$161*$K$161</f>
        <v>0</v>
      </c>
      <c r="AR161" s="6" t="s">
        <v>165</v>
      </c>
      <c r="AT161" s="6" t="s">
        <v>163</v>
      </c>
      <c r="AU161" s="6" t="s">
        <v>99</v>
      </c>
      <c r="AY161" s="6" t="s">
        <v>143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19</v>
      </c>
      <c r="BK161" s="116">
        <f>ROUND($L$161*$K$161,2)</f>
        <v>0</v>
      </c>
      <c r="BL161" s="6" t="s">
        <v>149</v>
      </c>
    </row>
    <row r="162" spans="2:64" s="6" customFormat="1" ht="27" customHeight="1">
      <c r="B162" s="19"/>
      <c r="C162" s="109" t="s">
        <v>201</v>
      </c>
      <c r="D162" s="109" t="s">
        <v>145</v>
      </c>
      <c r="E162" s="110" t="s">
        <v>194</v>
      </c>
      <c r="F162" s="179" t="s">
        <v>195</v>
      </c>
      <c r="G162" s="180"/>
      <c r="H162" s="180"/>
      <c r="I162" s="180"/>
      <c r="J162" s="111" t="s">
        <v>158</v>
      </c>
      <c r="K162" s="112">
        <v>51.96</v>
      </c>
      <c r="L162" s="181">
        <v>0</v>
      </c>
      <c r="M162" s="180"/>
      <c r="N162" s="181">
        <f>ROUND($L$162*$K$162,2)</f>
        <v>0</v>
      </c>
      <c r="O162" s="180"/>
      <c r="P162" s="180"/>
      <c r="Q162" s="180"/>
      <c r="R162" s="20"/>
      <c r="T162" s="113"/>
      <c r="U162" s="25" t="s">
        <v>39</v>
      </c>
      <c r="V162" s="114">
        <v>0.38</v>
      </c>
      <c r="W162" s="114">
        <f>$V$162*$K$162</f>
        <v>19.7448</v>
      </c>
      <c r="X162" s="114">
        <v>0.0231</v>
      </c>
      <c r="Y162" s="114">
        <f>$X$162*$K$162</f>
        <v>1.200276</v>
      </c>
      <c r="Z162" s="114">
        <v>0</v>
      </c>
      <c r="AA162" s="115">
        <f>$Z$162*$K$162</f>
        <v>0</v>
      </c>
      <c r="AR162" s="6" t="s">
        <v>149</v>
      </c>
      <c r="AT162" s="6" t="s">
        <v>145</v>
      </c>
      <c r="AU162" s="6" t="s">
        <v>99</v>
      </c>
      <c r="AY162" s="6" t="s">
        <v>143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6" t="s">
        <v>19</v>
      </c>
      <c r="BK162" s="116">
        <f>ROUND($L$162*$K$162,2)</f>
        <v>0</v>
      </c>
      <c r="BL162" s="6" t="s">
        <v>149</v>
      </c>
    </row>
    <row r="163" spans="2:51" s="6" customFormat="1" ht="15.75" customHeight="1">
      <c r="B163" s="117"/>
      <c r="E163" s="118"/>
      <c r="F163" s="182" t="s">
        <v>439</v>
      </c>
      <c r="G163" s="183"/>
      <c r="H163" s="183"/>
      <c r="I163" s="183"/>
      <c r="K163" s="119">
        <v>51.96</v>
      </c>
      <c r="R163" s="120"/>
      <c r="T163" s="121"/>
      <c r="AA163" s="122"/>
      <c r="AT163" s="118" t="s">
        <v>151</v>
      </c>
      <c r="AU163" s="118" t="s">
        <v>99</v>
      </c>
      <c r="AV163" s="118" t="s">
        <v>99</v>
      </c>
      <c r="AW163" s="118" t="s">
        <v>109</v>
      </c>
      <c r="AX163" s="118" t="s">
        <v>19</v>
      </c>
      <c r="AY163" s="118" t="s">
        <v>143</v>
      </c>
    </row>
    <row r="164" spans="2:64" s="6" customFormat="1" ht="27" customHeight="1">
      <c r="B164" s="19"/>
      <c r="C164" s="109" t="s">
        <v>440</v>
      </c>
      <c r="D164" s="109" t="s">
        <v>145</v>
      </c>
      <c r="E164" s="110" t="s">
        <v>198</v>
      </c>
      <c r="F164" s="179" t="s">
        <v>199</v>
      </c>
      <c r="G164" s="180"/>
      <c r="H164" s="180"/>
      <c r="I164" s="180"/>
      <c r="J164" s="111" t="s">
        <v>158</v>
      </c>
      <c r="K164" s="112">
        <v>51.975</v>
      </c>
      <c r="L164" s="181">
        <v>0</v>
      </c>
      <c r="M164" s="180"/>
      <c r="N164" s="181">
        <f>ROUND($L$164*$K$164,2)</f>
        <v>0</v>
      </c>
      <c r="O164" s="180"/>
      <c r="P164" s="180"/>
      <c r="Q164" s="180"/>
      <c r="R164" s="20"/>
      <c r="T164" s="113"/>
      <c r="U164" s="25" t="s">
        <v>39</v>
      </c>
      <c r="V164" s="114">
        <v>0.294</v>
      </c>
      <c r="W164" s="114">
        <f>$V$164*$K$164</f>
        <v>15.28065</v>
      </c>
      <c r="X164" s="114">
        <v>0.00628</v>
      </c>
      <c r="Y164" s="114">
        <f>$X$164*$K$164</f>
        <v>0.326403</v>
      </c>
      <c r="Z164" s="114">
        <v>0</v>
      </c>
      <c r="AA164" s="115">
        <f>$Z$164*$K$164</f>
        <v>0</v>
      </c>
      <c r="AR164" s="6" t="s">
        <v>149</v>
      </c>
      <c r="AT164" s="6" t="s">
        <v>145</v>
      </c>
      <c r="AU164" s="6" t="s">
        <v>99</v>
      </c>
      <c r="AY164" s="6" t="s">
        <v>143</v>
      </c>
      <c r="BE164" s="116">
        <f>IF($U$164="základní",$N$164,0)</f>
        <v>0</v>
      </c>
      <c r="BF164" s="116">
        <f>IF($U$164="snížená",$N$164,0)</f>
        <v>0</v>
      </c>
      <c r="BG164" s="116">
        <f>IF($U$164="zákl. přenesená",$N$164,0)</f>
        <v>0</v>
      </c>
      <c r="BH164" s="116">
        <f>IF($U$164="sníž. přenesená",$N$164,0)</f>
        <v>0</v>
      </c>
      <c r="BI164" s="116">
        <f>IF($U$164="nulová",$N$164,0)</f>
        <v>0</v>
      </c>
      <c r="BJ164" s="6" t="s">
        <v>19</v>
      </c>
      <c r="BK164" s="116">
        <f>ROUND($L$164*$K$164,2)</f>
        <v>0</v>
      </c>
      <c r="BL164" s="6" t="s">
        <v>149</v>
      </c>
    </row>
    <row r="165" spans="2:51" s="6" customFormat="1" ht="27" customHeight="1">
      <c r="B165" s="117"/>
      <c r="E165" s="118"/>
      <c r="F165" s="182" t="s">
        <v>441</v>
      </c>
      <c r="G165" s="183"/>
      <c r="H165" s="183"/>
      <c r="I165" s="183"/>
      <c r="K165" s="119">
        <v>51.975</v>
      </c>
      <c r="R165" s="120"/>
      <c r="T165" s="121"/>
      <c r="AA165" s="122"/>
      <c r="AT165" s="118" t="s">
        <v>151</v>
      </c>
      <c r="AU165" s="118" t="s">
        <v>99</v>
      </c>
      <c r="AV165" s="118" t="s">
        <v>99</v>
      </c>
      <c r="AW165" s="118" t="s">
        <v>109</v>
      </c>
      <c r="AX165" s="118" t="s">
        <v>19</v>
      </c>
      <c r="AY165" s="118" t="s">
        <v>143</v>
      </c>
    </row>
    <row r="166" spans="2:64" s="6" customFormat="1" ht="27" customHeight="1">
      <c r="B166" s="19"/>
      <c r="C166" s="109" t="s">
        <v>8</v>
      </c>
      <c r="D166" s="109" t="s">
        <v>145</v>
      </c>
      <c r="E166" s="110" t="s">
        <v>202</v>
      </c>
      <c r="F166" s="179" t="s">
        <v>203</v>
      </c>
      <c r="G166" s="180"/>
      <c r="H166" s="180"/>
      <c r="I166" s="180"/>
      <c r="J166" s="111" t="s">
        <v>158</v>
      </c>
      <c r="K166" s="112">
        <v>1015.868</v>
      </c>
      <c r="L166" s="181">
        <v>0</v>
      </c>
      <c r="M166" s="180"/>
      <c r="N166" s="181">
        <f>ROUND($L$166*$K$166,2)</f>
        <v>0</v>
      </c>
      <c r="O166" s="180"/>
      <c r="P166" s="180"/>
      <c r="Q166" s="180"/>
      <c r="R166" s="20"/>
      <c r="T166" s="113"/>
      <c r="U166" s="25" t="s">
        <v>39</v>
      </c>
      <c r="V166" s="114">
        <v>0.245</v>
      </c>
      <c r="W166" s="114">
        <f>$V$166*$K$166</f>
        <v>248.88766</v>
      </c>
      <c r="X166" s="114">
        <v>0.00268</v>
      </c>
      <c r="Y166" s="114">
        <f>$X$166*$K$166</f>
        <v>2.72252624</v>
      </c>
      <c r="Z166" s="114">
        <v>0</v>
      </c>
      <c r="AA166" s="115">
        <f>$Z$166*$K$166</f>
        <v>0</v>
      </c>
      <c r="AR166" s="6" t="s">
        <v>149</v>
      </c>
      <c r="AT166" s="6" t="s">
        <v>145</v>
      </c>
      <c r="AU166" s="6" t="s">
        <v>99</v>
      </c>
      <c r="AY166" s="6" t="s">
        <v>143</v>
      </c>
      <c r="BE166" s="116">
        <f>IF($U$166="základní",$N$166,0)</f>
        <v>0</v>
      </c>
      <c r="BF166" s="116">
        <f>IF($U$166="snížená",$N$166,0)</f>
        <v>0</v>
      </c>
      <c r="BG166" s="116">
        <f>IF($U$166="zákl. přenesená",$N$166,0)</f>
        <v>0</v>
      </c>
      <c r="BH166" s="116">
        <f>IF($U$166="sníž. přenesená",$N$166,0)</f>
        <v>0</v>
      </c>
      <c r="BI166" s="116">
        <f>IF($U$166="nulová",$N$166,0)</f>
        <v>0</v>
      </c>
      <c r="BJ166" s="6" t="s">
        <v>19</v>
      </c>
      <c r="BK166" s="116">
        <f>ROUND($L$166*$K$166,2)</f>
        <v>0</v>
      </c>
      <c r="BL166" s="6" t="s">
        <v>149</v>
      </c>
    </row>
    <row r="167" spans="2:51" s="6" customFormat="1" ht="15.75" customHeight="1">
      <c r="B167" s="117"/>
      <c r="E167" s="118"/>
      <c r="F167" s="182" t="s">
        <v>442</v>
      </c>
      <c r="G167" s="183"/>
      <c r="H167" s="183"/>
      <c r="I167" s="183"/>
      <c r="K167" s="119">
        <v>1015.868</v>
      </c>
      <c r="R167" s="120"/>
      <c r="T167" s="121"/>
      <c r="AA167" s="122"/>
      <c r="AT167" s="118" t="s">
        <v>151</v>
      </c>
      <c r="AU167" s="118" t="s">
        <v>99</v>
      </c>
      <c r="AV167" s="118" t="s">
        <v>99</v>
      </c>
      <c r="AW167" s="118" t="s">
        <v>109</v>
      </c>
      <c r="AX167" s="118" t="s">
        <v>19</v>
      </c>
      <c r="AY167" s="118" t="s">
        <v>143</v>
      </c>
    </row>
    <row r="168" spans="2:64" s="6" customFormat="1" ht="27" customHeight="1">
      <c r="B168" s="19"/>
      <c r="C168" s="109" t="s">
        <v>207</v>
      </c>
      <c r="D168" s="109" t="s">
        <v>145</v>
      </c>
      <c r="E168" s="110" t="s">
        <v>205</v>
      </c>
      <c r="F168" s="179" t="s">
        <v>206</v>
      </c>
      <c r="G168" s="180"/>
      <c r="H168" s="180"/>
      <c r="I168" s="180"/>
      <c r="J168" s="111" t="s">
        <v>158</v>
      </c>
      <c r="K168" s="112">
        <v>89.655</v>
      </c>
      <c r="L168" s="181">
        <v>0</v>
      </c>
      <c r="M168" s="180"/>
      <c r="N168" s="181">
        <f>ROUND($L$168*$K$168,2)</f>
        <v>0</v>
      </c>
      <c r="O168" s="180"/>
      <c r="P168" s="180"/>
      <c r="Q168" s="180"/>
      <c r="R168" s="20"/>
      <c r="T168" s="113"/>
      <c r="U168" s="25" t="s">
        <v>39</v>
      </c>
      <c r="V168" s="114">
        <v>0.06</v>
      </c>
      <c r="W168" s="114">
        <f>$V$168*$K$168</f>
        <v>5.3793</v>
      </c>
      <c r="X168" s="114">
        <v>0.00012</v>
      </c>
      <c r="Y168" s="114">
        <f>$X$168*$K$168</f>
        <v>0.0107586</v>
      </c>
      <c r="Z168" s="114">
        <v>0</v>
      </c>
      <c r="AA168" s="115">
        <f>$Z$168*$K$168</f>
        <v>0</v>
      </c>
      <c r="AR168" s="6" t="s">
        <v>149</v>
      </c>
      <c r="AT168" s="6" t="s">
        <v>145</v>
      </c>
      <c r="AU168" s="6" t="s">
        <v>99</v>
      </c>
      <c r="AY168" s="6" t="s">
        <v>143</v>
      </c>
      <c r="BE168" s="116">
        <f>IF($U$168="základní",$N$168,0)</f>
        <v>0</v>
      </c>
      <c r="BF168" s="116">
        <f>IF($U$168="snížená",$N$168,0)</f>
        <v>0</v>
      </c>
      <c r="BG168" s="116">
        <f>IF($U$168="zákl. přenesená",$N$168,0)</f>
        <v>0</v>
      </c>
      <c r="BH168" s="116">
        <f>IF($U$168="sníž. přenesená",$N$168,0)</f>
        <v>0</v>
      </c>
      <c r="BI168" s="116">
        <f>IF($U$168="nulová",$N$168,0)</f>
        <v>0</v>
      </c>
      <c r="BJ168" s="6" t="s">
        <v>19</v>
      </c>
      <c r="BK168" s="116">
        <f>ROUND($L$168*$K$168,2)</f>
        <v>0</v>
      </c>
      <c r="BL168" s="6" t="s">
        <v>149</v>
      </c>
    </row>
    <row r="169" spans="2:64" s="6" customFormat="1" ht="15.75" customHeight="1">
      <c r="B169" s="19"/>
      <c r="C169" s="109" t="s">
        <v>210</v>
      </c>
      <c r="D169" s="109" t="s">
        <v>145</v>
      </c>
      <c r="E169" s="110" t="s">
        <v>208</v>
      </c>
      <c r="F169" s="179" t="s">
        <v>209</v>
      </c>
      <c r="G169" s="180"/>
      <c r="H169" s="180"/>
      <c r="I169" s="180"/>
      <c r="J169" s="111" t="s">
        <v>158</v>
      </c>
      <c r="K169" s="112">
        <v>407.348</v>
      </c>
      <c r="L169" s="181">
        <v>0</v>
      </c>
      <c r="M169" s="180"/>
      <c r="N169" s="181">
        <f>ROUND($L$169*$K$169,2)</f>
        <v>0</v>
      </c>
      <c r="O169" s="180"/>
      <c r="P169" s="180"/>
      <c r="Q169" s="180"/>
      <c r="R169" s="20"/>
      <c r="T169" s="113"/>
      <c r="U169" s="25" t="s">
        <v>39</v>
      </c>
      <c r="V169" s="114">
        <v>0.14</v>
      </c>
      <c r="W169" s="114">
        <f>$V$169*$K$169</f>
        <v>57.02872000000001</v>
      </c>
      <c r="X169" s="114">
        <v>0</v>
      </c>
      <c r="Y169" s="114">
        <f>$X$169*$K$169</f>
        <v>0</v>
      </c>
      <c r="Z169" s="114">
        <v>0</v>
      </c>
      <c r="AA169" s="115">
        <f>$Z$169*$K$169</f>
        <v>0</v>
      </c>
      <c r="AR169" s="6" t="s">
        <v>149</v>
      </c>
      <c r="AT169" s="6" t="s">
        <v>145</v>
      </c>
      <c r="AU169" s="6" t="s">
        <v>99</v>
      </c>
      <c r="AY169" s="6" t="s">
        <v>143</v>
      </c>
      <c r="BE169" s="116">
        <f>IF($U$169="základní",$N$169,0)</f>
        <v>0</v>
      </c>
      <c r="BF169" s="116">
        <f>IF($U$169="snížená",$N$169,0)</f>
        <v>0</v>
      </c>
      <c r="BG169" s="116">
        <f>IF($U$169="zákl. přenesená",$N$169,0)</f>
        <v>0</v>
      </c>
      <c r="BH169" s="116">
        <f>IF($U$169="sníž. přenesená",$N$169,0)</f>
        <v>0</v>
      </c>
      <c r="BI169" s="116">
        <f>IF($U$169="nulová",$N$169,0)</f>
        <v>0</v>
      </c>
      <c r="BJ169" s="6" t="s">
        <v>19</v>
      </c>
      <c r="BK169" s="116">
        <f>ROUND($L$169*$K$169,2)</f>
        <v>0</v>
      </c>
      <c r="BL169" s="6" t="s">
        <v>149</v>
      </c>
    </row>
    <row r="170" spans="2:64" s="6" customFormat="1" ht="15.75" customHeight="1">
      <c r="B170" s="19"/>
      <c r="C170" s="109" t="s">
        <v>443</v>
      </c>
      <c r="D170" s="109" t="s">
        <v>145</v>
      </c>
      <c r="E170" s="110" t="s">
        <v>444</v>
      </c>
      <c r="F170" s="179" t="s">
        <v>608</v>
      </c>
      <c r="G170" s="180"/>
      <c r="H170" s="180"/>
      <c r="I170" s="180"/>
      <c r="J170" s="111" t="s">
        <v>445</v>
      </c>
      <c r="K170" s="112">
        <v>1</v>
      </c>
      <c r="L170" s="181">
        <v>0</v>
      </c>
      <c r="M170" s="180"/>
      <c r="N170" s="181">
        <f>ROUND($L$170*$K$170,2)</f>
        <v>0</v>
      </c>
      <c r="O170" s="180"/>
      <c r="P170" s="180"/>
      <c r="Q170" s="180"/>
      <c r="R170" s="20"/>
      <c r="T170" s="113"/>
      <c r="U170" s="25" t="s">
        <v>39</v>
      </c>
      <c r="V170" s="114">
        <v>0.443</v>
      </c>
      <c r="W170" s="114">
        <f>$V$170*$K$170</f>
        <v>0.443</v>
      </c>
      <c r="X170" s="114">
        <v>0.0003</v>
      </c>
      <c r="Y170" s="114">
        <f>$X$170*$K$170</f>
        <v>0.0003</v>
      </c>
      <c r="Z170" s="114">
        <v>0</v>
      </c>
      <c r="AA170" s="115">
        <f>$Z$170*$K$170</f>
        <v>0</v>
      </c>
      <c r="AR170" s="6" t="s">
        <v>149</v>
      </c>
      <c r="AT170" s="6" t="s">
        <v>145</v>
      </c>
      <c r="AU170" s="6" t="s">
        <v>99</v>
      </c>
      <c r="AY170" s="6" t="s">
        <v>143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6" t="s">
        <v>19</v>
      </c>
      <c r="BK170" s="116">
        <f>ROUND($L$170*$K$170,2)</f>
        <v>0</v>
      </c>
      <c r="BL170" s="6" t="s">
        <v>149</v>
      </c>
    </row>
    <row r="171" spans="2:63" s="99" customFormat="1" ht="30.75" customHeight="1">
      <c r="B171" s="100"/>
      <c r="D171" s="108" t="s">
        <v>113</v>
      </c>
      <c r="N171" s="177">
        <f>$BK$171</f>
        <v>0</v>
      </c>
      <c r="O171" s="178"/>
      <c r="P171" s="178"/>
      <c r="Q171" s="178"/>
      <c r="R171" s="103"/>
      <c r="T171" s="104"/>
      <c r="W171" s="105">
        <f>SUM($W$172:$W$188)</f>
        <v>463.84347499999996</v>
      </c>
      <c r="Y171" s="105">
        <f>SUM($Y$172:$Y$188)</f>
        <v>0</v>
      </c>
      <c r="AA171" s="106">
        <f>SUM($AA$172:$AA$188)</f>
        <v>21.55084</v>
      </c>
      <c r="AR171" s="102" t="s">
        <v>19</v>
      </c>
      <c r="AT171" s="102" t="s">
        <v>73</v>
      </c>
      <c r="AU171" s="102" t="s">
        <v>19</v>
      </c>
      <c r="AY171" s="102" t="s">
        <v>143</v>
      </c>
      <c r="BK171" s="107">
        <f>SUM($BK$172:$BK$188)</f>
        <v>0</v>
      </c>
    </row>
    <row r="172" spans="2:64" s="6" customFormat="1" ht="39" customHeight="1">
      <c r="B172" s="19"/>
      <c r="C172" s="109" t="s">
        <v>214</v>
      </c>
      <c r="D172" s="109" t="s">
        <v>145</v>
      </c>
      <c r="E172" s="110" t="s">
        <v>211</v>
      </c>
      <c r="F172" s="179" t="s">
        <v>212</v>
      </c>
      <c r="G172" s="180"/>
      <c r="H172" s="180"/>
      <c r="I172" s="180"/>
      <c r="J172" s="111" t="s">
        <v>158</v>
      </c>
      <c r="K172" s="112">
        <v>1132.05</v>
      </c>
      <c r="L172" s="181">
        <v>0</v>
      </c>
      <c r="M172" s="180"/>
      <c r="N172" s="181">
        <f>ROUND($L$172*$K$172,2)</f>
        <v>0</v>
      </c>
      <c r="O172" s="180"/>
      <c r="P172" s="180"/>
      <c r="Q172" s="180"/>
      <c r="R172" s="20"/>
      <c r="T172" s="113"/>
      <c r="U172" s="25" t="s">
        <v>39</v>
      </c>
      <c r="V172" s="114">
        <v>0.14</v>
      </c>
      <c r="W172" s="114">
        <f>$V$172*$K$172</f>
        <v>158.487</v>
      </c>
      <c r="X172" s="114">
        <v>0</v>
      </c>
      <c r="Y172" s="114">
        <f>$X$172*$K$172</f>
        <v>0</v>
      </c>
      <c r="Z172" s="114">
        <v>0</v>
      </c>
      <c r="AA172" s="115">
        <f>$Z$172*$K$172</f>
        <v>0</v>
      </c>
      <c r="AR172" s="6" t="s">
        <v>149</v>
      </c>
      <c r="AT172" s="6" t="s">
        <v>145</v>
      </c>
      <c r="AU172" s="6" t="s">
        <v>99</v>
      </c>
      <c r="AY172" s="6" t="s">
        <v>143</v>
      </c>
      <c r="BE172" s="116">
        <f>IF($U$172="základní",$N$172,0)</f>
        <v>0</v>
      </c>
      <c r="BF172" s="116">
        <f>IF($U$172="snížená",$N$172,0)</f>
        <v>0</v>
      </c>
      <c r="BG172" s="116">
        <f>IF($U$172="zákl. přenesená",$N$172,0)</f>
        <v>0</v>
      </c>
      <c r="BH172" s="116">
        <f>IF($U$172="sníž. přenesená",$N$172,0)</f>
        <v>0</v>
      </c>
      <c r="BI172" s="116">
        <f>IF($U$172="nulová",$N$172,0)</f>
        <v>0</v>
      </c>
      <c r="BJ172" s="6" t="s">
        <v>19</v>
      </c>
      <c r="BK172" s="116">
        <f>ROUND($L$172*$K$172,2)</f>
        <v>0</v>
      </c>
      <c r="BL172" s="6" t="s">
        <v>149</v>
      </c>
    </row>
    <row r="173" spans="2:51" s="6" customFormat="1" ht="27" customHeight="1">
      <c r="B173" s="117"/>
      <c r="E173" s="118"/>
      <c r="F173" s="182" t="s">
        <v>446</v>
      </c>
      <c r="G173" s="183"/>
      <c r="H173" s="183"/>
      <c r="I173" s="183"/>
      <c r="K173" s="119">
        <v>1132.05</v>
      </c>
      <c r="R173" s="120"/>
      <c r="T173" s="121"/>
      <c r="AA173" s="122"/>
      <c r="AT173" s="118" t="s">
        <v>151</v>
      </c>
      <c r="AU173" s="118" t="s">
        <v>99</v>
      </c>
      <c r="AV173" s="118" t="s">
        <v>99</v>
      </c>
      <c r="AW173" s="118" t="s">
        <v>109</v>
      </c>
      <c r="AX173" s="118" t="s">
        <v>19</v>
      </c>
      <c r="AY173" s="118" t="s">
        <v>143</v>
      </c>
    </row>
    <row r="174" spans="2:64" s="6" customFormat="1" ht="39" customHeight="1">
      <c r="B174" s="19"/>
      <c r="C174" s="109" t="s">
        <v>218</v>
      </c>
      <c r="D174" s="109" t="s">
        <v>145</v>
      </c>
      <c r="E174" s="110" t="s">
        <v>215</v>
      </c>
      <c r="F174" s="179" t="s">
        <v>216</v>
      </c>
      <c r="G174" s="180"/>
      <c r="H174" s="180"/>
      <c r="I174" s="180"/>
      <c r="J174" s="111" t="s">
        <v>158</v>
      </c>
      <c r="K174" s="112">
        <v>135846</v>
      </c>
      <c r="L174" s="181">
        <v>0</v>
      </c>
      <c r="M174" s="180"/>
      <c r="N174" s="181">
        <f>ROUND($L$174*$K$174,2)</f>
        <v>0</v>
      </c>
      <c r="O174" s="180"/>
      <c r="P174" s="180"/>
      <c r="Q174" s="180"/>
      <c r="R174" s="20"/>
      <c r="T174" s="113"/>
      <c r="U174" s="25" t="s">
        <v>39</v>
      </c>
      <c r="V174" s="114">
        <v>0</v>
      </c>
      <c r="W174" s="114">
        <f>$V$174*$K$174</f>
        <v>0</v>
      </c>
      <c r="X174" s="114">
        <v>0</v>
      </c>
      <c r="Y174" s="114">
        <f>$X$174*$K$174</f>
        <v>0</v>
      </c>
      <c r="Z174" s="114">
        <v>0</v>
      </c>
      <c r="AA174" s="115">
        <f>$Z$174*$K$174</f>
        <v>0</v>
      </c>
      <c r="AR174" s="6" t="s">
        <v>149</v>
      </c>
      <c r="AT174" s="6" t="s">
        <v>145</v>
      </c>
      <c r="AU174" s="6" t="s">
        <v>99</v>
      </c>
      <c r="AY174" s="6" t="s">
        <v>143</v>
      </c>
      <c r="BE174" s="116">
        <f>IF($U$174="základní",$N$174,0)</f>
        <v>0</v>
      </c>
      <c r="BF174" s="116">
        <f>IF($U$174="snížená",$N$174,0)</f>
        <v>0</v>
      </c>
      <c r="BG174" s="116">
        <f>IF($U$174="zákl. přenesená",$N$174,0)</f>
        <v>0</v>
      </c>
      <c r="BH174" s="116">
        <f>IF($U$174="sníž. přenesená",$N$174,0)</f>
        <v>0</v>
      </c>
      <c r="BI174" s="116">
        <f>IF($U$174="nulová",$N$174,0)</f>
        <v>0</v>
      </c>
      <c r="BJ174" s="6" t="s">
        <v>19</v>
      </c>
      <c r="BK174" s="116">
        <f>ROUND($L$174*$K$174,2)</f>
        <v>0</v>
      </c>
      <c r="BL174" s="6" t="s">
        <v>149</v>
      </c>
    </row>
    <row r="175" spans="2:51" s="6" customFormat="1" ht="15.75" customHeight="1">
      <c r="B175" s="117"/>
      <c r="E175" s="118"/>
      <c r="F175" s="182" t="s">
        <v>447</v>
      </c>
      <c r="G175" s="183"/>
      <c r="H175" s="183"/>
      <c r="I175" s="183"/>
      <c r="K175" s="119">
        <v>135846</v>
      </c>
      <c r="R175" s="120"/>
      <c r="T175" s="121"/>
      <c r="AA175" s="122"/>
      <c r="AT175" s="118" t="s">
        <v>151</v>
      </c>
      <c r="AU175" s="118" t="s">
        <v>99</v>
      </c>
      <c r="AV175" s="118" t="s">
        <v>99</v>
      </c>
      <c r="AW175" s="118" t="s">
        <v>109</v>
      </c>
      <c r="AX175" s="118" t="s">
        <v>19</v>
      </c>
      <c r="AY175" s="118" t="s">
        <v>143</v>
      </c>
    </row>
    <row r="176" spans="2:64" s="6" customFormat="1" ht="39" customHeight="1">
      <c r="B176" s="19"/>
      <c r="C176" s="109" t="s">
        <v>221</v>
      </c>
      <c r="D176" s="109" t="s">
        <v>145</v>
      </c>
      <c r="E176" s="110" t="s">
        <v>219</v>
      </c>
      <c r="F176" s="179" t="s">
        <v>220</v>
      </c>
      <c r="G176" s="180"/>
      <c r="H176" s="180"/>
      <c r="I176" s="180"/>
      <c r="J176" s="111" t="s">
        <v>158</v>
      </c>
      <c r="K176" s="112">
        <v>1132.05</v>
      </c>
      <c r="L176" s="181">
        <v>0</v>
      </c>
      <c r="M176" s="180"/>
      <c r="N176" s="181">
        <f>ROUND($L$176*$K$176,2)</f>
        <v>0</v>
      </c>
      <c r="O176" s="180"/>
      <c r="P176" s="180"/>
      <c r="Q176" s="180"/>
      <c r="R176" s="20"/>
      <c r="T176" s="113"/>
      <c r="U176" s="25" t="s">
        <v>39</v>
      </c>
      <c r="V176" s="114">
        <v>0.087</v>
      </c>
      <c r="W176" s="114">
        <f>$V$176*$K$176</f>
        <v>98.48834999999998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149</v>
      </c>
      <c r="AT176" s="6" t="s">
        <v>145</v>
      </c>
      <c r="AU176" s="6" t="s">
        <v>99</v>
      </c>
      <c r="AY176" s="6" t="s">
        <v>143</v>
      </c>
      <c r="BE176" s="116">
        <f>IF($U$176="základní",$N$176,0)</f>
        <v>0</v>
      </c>
      <c r="BF176" s="116">
        <f>IF($U$176="snížená",$N$176,0)</f>
        <v>0</v>
      </c>
      <c r="BG176" s="116">
        <f>IF($U$176="zákl. přenesená",$N$176,0)</f>
        <v>0</v>
      </c>
      <c r="BH176" s="116">
        <f>IF($U$176="sníž. přenesená",$N$176,0)</f>
        <v>0</v>
      </c>
      <c r="BI176" s="116">
        <f>IF($U$176="nulová",$N$176,0)</f>
        <v>0</v>
      </c>
      <c r="BJ176" s="6" t="s">
        <v>19</v>
      </c>
      <c r="BK176" s="116">
        <f>ROUND($L$176*$K$176,2)</f>
        <v>0</v>
      </c>
      <c r="BL176" s="6" t="s">
        <v>149</v>
      </c>
    </row>
    <row r="177" spans="2:64" s="6" customFormat="1" ht="27" customHeight="1">
      <c r="B177" s="19"/>
      <c r="C177" s="109" t="s">
        <v>7</v>
      </c>
      <c r="D177" s="109" t="s">
        <v>145</v>
      </c>
      <c r="E177" s="110" t="s">
        <v>222</v>
      </c>
      <c r="F177" s="179" t="s">
        <v>223</v>
      </c>
      <c r="G177" s="180"/>
      <c r="H177" s="180"/>
      <c r="I177" s="180"/>
      <c r="J177" s="111" t="s">
        <v>158</v>
      </c>
      <c r="K177" s="112">
        <v>249.03</v>
      </c>
      <c r="L177" s="181">
        <v>0</v>
      </c>
      <c r="M177" s="180"/>
      <c r="N177" s="181">
        <f>ROUND($L$177*$K$177,2)</f>
        <v>0</v>
      </c>
      <c r="O177" s="180"/>
      <c r="P177" s="180"/>
      <c r="Q177" s="180"/>
      <c r="R177" s="20"/>
      <c r="T177" s="113"/>
      <c r="U177" s="25" t="s">
        <v>39</v>
      </c>
      <c r="V177" s="114">
        <v>0.612</v>
      </c>
      <c r="W177" s="114">
        <f>$V$177*$K$177</f>
        <v>152.40636</v>
      </c>
      <c r="X177" s="114">
        <v>0</v>
      </c>
      <c r="Y177" s="114">
        <f>$X$177*$K$177</f>
        <v>0</v>
      </c>
      <c r="Z177" s="114">
        <v>0.062</v>
      </c>
      <c r="AA177" s="115">
        <f>$Z$177*$K$177</f>
        <v>15.43986</v>
      </c>
      <c r="AR177" s="6" t="s">
        <v>149</v>
      </c>
      <c r="AT177" s="6" t="s">
        <v>145</v>
      </c>
      <c r="AU177" s="6" t="s">
        <v>99</v>
      </c>
      <c r="AY177" s="6" t="s">
        <v>143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6" t="s">
        <v>19</v>
      </c>
      <c r="BK177" s="116">
        <f>ROUND($L$177*$K$177,2)</f>
        <v>0</v>
      </c>
      <c r="BL177" s="6" t="s">
        <v>149</v>
      </c>
    </row>
    <row r="178" spans="2:51" s="6" customFormat="1" ht="27" customHeight="1">
      <c r="B178" s="117"/>
      <c r="E178" s="118"/>
      <c r="F178" s="182" t="s">
        <v>448</v>
      </c>
      <c r="G178" s="183"/>
      <c r="H178" s="183"/>
      <c r="I178" s="183"/>
      <c r="K178" s="119">
        <v>249.03</v>
      </c>
      <c r="R178" s="120"/>
      <c r="T178" s="121"/>
      <c r="AA178" s="122"/>
      <c r="AT178" s="118" t="s">
        <v>151</v>
      </c>
      <c r="AU178" s="118" t="s">
        <v>99</v>
      </c>
      <c r="AV178" s="118" t="s">
        <v>99</v>
      </c>
      <c r="AW178" s="118" t="s">
        <v>109</v>
      </c>
      <c r="AX178" s="118" t="s">
        <v>19</v>
      </c>
      <c r="AY178" s="118" t="s">
        <v>143</v>
      </c>
    </row>
    <row r="179" spans="2:64" s="6" customFormat="1" ht="27" customHeight="1">
      <c r="B179" s="19"/>
      <c r="C179" s="109" t="s">
        <v>241</v>
      </c>
      <c r="D179" s="109" t="s">
        <v>145</v>
      </c>
      <c r="E179" s="110" t="s">
        <v>449</v>
      </c>
      <c r="F179" s="179" t="s">
        <v>450</v>
      </c>
      <c r="G179" s="180"/>
      <c r="H179" s="180"/>
      <c r="I179" s="180"/>
      <c r="J179" s="111" t="s">
        <v>158</v>
      </c>
      <c r="K179" s="112">
        <v>38.511</v>
      </c>
      <c r="L179" s="181">
        <v>0</v>
      </c>
      <c r="M179" s="180"/>
      <c r="N179" s="181">
        <f>ROUND($L$179*$K$179,2)</f>
        <v>0</v>
      </c>
      <c r="O179" s="180"/>
      <c r="P179" s="180"/>
      <c r="Q179" s="180"/>
      <c r="R179" s="20"/>
      <c r="T179" s="113"/>
      <c r="U179" s="25" t="s">
        <v>39</v>
      </c>
      <c r="V179" s="114">
        <v>0.205</v>
      </c>
      <c r="W179" s="114">
        <f>$V$179*$K$179</f>
        <v>7.894755</v>
      </c>
      <c r="X179" s="114">
        <v>0</v>
      </c>
      <c r="Y179" s="114">
        <f>$X$179*$K$179</f>
        <v>0</v>
      </c>
      <c r="Z179" s="114">
        <v>0.015</v>
      </c>
      <c r="AA179" s="115">
        <f>$Z$179*$K$179</f>
        <v>0.577665</v>
      </c>
      <c r="AR179" s="6" t="s">
        <v>149</v>
      </c>
      <c r="AT179" s="6" t="s">
        <v>145</v>
      </c>
      <c r="AU179" s="6" t="s">
        <v>99</v>
      </c>
      <c r="AY179" s="6" t="s">
        <v>143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19</v>
      </c>
      <c r="BK179" s="116">
        <f>ROUND($L$179*$K$179,2)</f>
        <v>0</v>
      </c>
      <c r="BL179" s="6" t="s">
        <v>149</v>
      </c>
    </row>
    <row r="180" spans="2:51" s="6" customFormat="1" ht="15.75" customHeight="1">
      <c r="B180" s="117"/>
      <c r="E180" s="118"/>
      <c r="F180" s="182" t="s">
        <v>451</v>
      </c>
      <c r="G180" s="183"/>
      <c r="H180" s="183"/>
      <c r="I180" s="183"/>
      <c r="K180" s="119">
        <v>38.511</v>
      </c>
      <c r="R180" s="120"/>
      <c r="T180" s="121"/>
      <c r="AA180" s="122"/>
      <c r="AT180" s="118" t="s">
        <v>151</v>
      </c>
      <c r="AU180" s="118" t="s">
        <v>99</v>
      </c>
      <c r="AV180" s="118" t="s">
        <v>99</v>
      </c>
      <c r="AW180" s="118" t="s">
        <v>109</v>
      </c>
      <c r="AX180" s="118" t="s">
        <v>19</v>
      </c>
      <c r="AY180" s="118" t="s">
        <v>143</v>
      </c>
    </row>
    <row r="181" spans="2:64" s="6" customFormat="1" ht="27" customHeight="1">
      <c r="B181" s="19"/>
      <c r="C181" s="109" t="s">
        <v>248</v>
      </c>
      <c r="D181" s="109" t="s">
        <v>145</v>
      </c>
      <c r="E181" s="110" t="s">
        <v>225</v>
      </c>
      <c r="F181" s="179" t="s">
        <v>226</v>
      </c>
      <c r="G181" s="180"/>
      <c r="H181" s="180"/>
      <c r="I181" s="180"/>
      <c r="J181" s="111" t="s">
        <v>158</v>
      </c>
      <c r="K181" s="112">
        <v>1.94</v>
      </c>
      <c r="L181" s="181">
        <v>0</v>
      </c>
      <c r="M181" s="180"/>
      <c r="N181" s="181">
        <f>ROUND($L$181*$K$181,2)</f>
        <v>0</v>
      </c>
      <c r="O181" s="180"/>
      <c r="P181" s="180"/>
      <c r="Q181" s="180"/>
      <c r="R181" s="20"/>
      <c r="T181" s="113"/>
      <c r="U181" s="25" t="s">
        <v>39</v>
      </c>
      <c r="V181" s="114">
        <v>0.718</v>
      </c>
      <c r="W181" s="114">
        <f>$V$181*$K$181</f>
        <v>1.39292</v>
      </c>
      <c r="X181" s="114">
        <v>0</v>
      </c>
      <c r="Y181" s="114">
        <f>$X$181*$K$181</f>
        <v>0</v>
      </c>
      <c r="Z181" s="114">
        <v>0.063</v>
      </c>
      <c r="AA181" s="115">
        <f>$Z$181*$K$181</f>
        <v>0.12222</v>
      </c>
      <c r="AR181" s="6" t="s">
        <v>149</v>
      </c>
      <c r="AT181" s="6" t="s">
        <v>145</v>
      </c>
      <c r="AU181" s="6" t="s">
        <v>99</v>
      </c>
      <c r="AY181" s="6" t="s">
        <v>143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6" t="s">
        <v>19</v>
      </c>
      <c r="BK181" s="116">
        <f>ROUND($L$181*$K$181,2)</f>
        <v>0</v>
      </c>
      <c r="BL181" s="6" t="s">
        <v>149</v>
      </c>
    </row>
    <row r="182" spans="2:51" s="6" customFormat="1" ht="15.75" customHeight="1">
      <c r="B182" s="117"/>
      <c r="E182" s="118"/>
      <c r="F182" s="182" t="s">
        <v>452</v>
      </c>
      <c r="G182" s="183"/>
      <c r="H182" s="183"/>
      <c r="I182" s="183"/>
      <c r="K182" s="119">
        <v>1.94</v>
      </c>
      <c r="R182" s="120"/>
      <c r="T182" s="121"/>
      <c r="AA182" s="122"/>
      <c r="AT182" s="118" t="s">
        <v>151</v>
      </c>
      <c r="AU182" s="118" t="s">
        <v>99</v>
      </c>
      <c r="AV182" s="118" t="s">
        <v>99</v>
      </c>
      <c r="AW182" s="118" t="s">
        <v>109</v>
      </c>
      <c r="AX182" s="118" t="s">
        <v>19</v>
      </c>
      <c r="AY182" s="118" t="s">
        <v>143</v>
      </c>
    </row>
    <row r="183" spans="2:64" s="6" customFormat="1" ht="15.75" customHeight="1">
      <c r="B183" s="19"/>
      <c r="C183" s="109" t="s">
        <v>360</v>
      </c>
      <c r="D183" s="109" t="s">
        <v>145</v>
      </c>
      <c r="E183" s="110" t="s">
        <v>229</v>
      </c>
      <c r="F183" s="179" t="s">
        <v>230</v>
      </c>
      <c r="G183" s="180"/>
      <c r="H183" s="180"/>
      <c r="I183" s="180"/>
      <c r="J183" s="111" t="s">
        <v>158</v>
      </c>
      <c r="K183" s="112">
        <v>18.72</v>
      </c>
      <c r="L183" s="181">
        <v>0</v>
      </c>
      <c r="M183" s="180"/>
      <c r="N183" s="181">
        <f>ROUND($L$183*$K$183,2)</f>
        <v>0</v>
      </c>
      <c r="O183" s="180"/>
      <c r="P183" s="180"/>
      <c r="Q183" s="180"/>
      <c r="R183" s="20"/>
      <c r="T183" s="113"/>
      <c r="U183" s="25" t="s">
        <v>39</v>
      </c>
      <c r="V183" s="114">
        <v>0.372</v>
      </c>
      <c r="W183" s="114">
        <f>$V$183*$K$183</f>
        <v>6.963839999999999</v>
      </c>
      <c r="X183" s="114">
        <v>0</v>
      </c>
      <c r="Y183" s="114">
        <f>$X$183*$K$183</f>
        <v>0</v>
      </c>
      <c r="Z183" s="114">
        <v>0.006</v>
      </c>
      <c r="AA183" s="115">
        <f>$Z$183*$K$183</f>
        <v>0.11231999999999999</v>
      </c>
      <c r="AR183" s="6" t="s">
        <v>149</v>
      </c>
      <c r="AT183" s="6" t="s">
        <v>145</v>
      </c>
      <c r="AU183" s="6" t="s">
        <v>99</v>
      </c>
      <c r="AY183" s="6" t="s">
        <v>143</v>
      </c>
      <c r="BE183" s="116">
        <f>IF($U$183="základní",$N$183,0)</f>
        <v>0</v>
      </c>
      <c r="BF183" s="116">
        <f>IF($U$183="snížená",$N$183,0)</f>
        <v>0</v>
      </c>
      <c r="BG183" s="116">
        <f>IF($U$183="zákl. přenesená",$N$183,0)</f>
        <v>0</v>
      </c>
      <c r="BH183" s="116">
        <f>IF($U$183="sníž. přenesená",$N$183,0)</f>
        <v>0</v>
      </c>
      <c r="BI183" s="116">
        <f>IF($U$183="nulová",$N$183,0)</f>
        <v>0</v>
      </c>
      <c r="BJ183" s="6" t="s">
        <v>19</v>
      </c>
      <c r="BK183" s="116">
        <f>ROUND($L$183*$K$183,2)</f>
        <v>0</v>
      </c>
      <c r="BL183" s="6" t="s">
        <v>149</v>
      </c>
    </row>
    <row r="184" spans="2:51" s="6" customFormat="1" ht="15.75" customHeight="1">
      <c r="B184" s="117"/>
      <c r="E184" s="118"/>
      <c r="F184" s="182" t="s">
        <v>453</v>
      </c>
      <c r="G184" s="183"/>
      <c r="H184" s="183"/>
      <c r="I184" s="183"/>
      <c r="K184" s="119">
        <v>18.72</v>
      </c>
      <c r="R184" s="120"/>
      <c r="T184" s="121"/>
      <c r="AA184" s="122"/>
      <c r="AT184" s="118" t="s">
        <v>151</v>
      </c>
      <c r="AU184" s="118" t="s">
        <v>99</v>
      </c>
      <c r="AV184" s="118" t="s">
        <v>99</v>
      </c>
      <c r="AW184" s="118" t="s">
        <v>109</v>
      </c>
      <c r="AX184" s="118" t="s">
        <v>19</v>
      </c>
      <c r="AY184" s="118" t="s">
        <v>143</v>
      </c>
    </row>
    <row r="185" spans="2:64" s="6" customFormat="1" ht="27" customHeight="1">
      <c r="B185" s="19"/>
      <c r="C185" s="109" t="s">
        <v>336</v>
      </c>
      <c r="D185" s="109" t="s">
        <v>145</v>
      </c>
      <c r="E185" s="110" t="s">
        <v>454</v>
      </c>
      <c r="F185" s="179" t="s">
        <v>455</v>
      </c>
      <c r="G185" s="180"/>
      <c r="H185" s="180"/>
      <c r="I185" s="180"/>
      <c r="J185" s="111" t="s">
        <v>237</v>
      </c>
      <c r="K185" s="112">
        <v>0.6</v>
      </c>
      <c r="L185" s="181">
        <v>0</v>
      </c>
      <c r="M185" s="180"/>
      <c r="N185" s="181">
        <f>ROUND($L$185*$K$185,2)</f>
        <v>0</v>
      </c>
      <c r="O185" s="180"/>
      <c r="P185" s="180"/>
      <c r="Q185" s="180"/>
      <c r="R185" s="20"/>
      <c r="T185" s="113"/>
      <c r="U185" s="25" t="s">
        <v>39</v>
      </c>
      <c r="V185" s="114">
        <v>29</v>
      </c>
      <c r="W185" s="114">
        <f>$V$185*$K$185</f>
        <v>17.4</v>
      </c>
      <c r="X185" s="114">
        <v>0</v>
      </c>
      <c r="Y185" s="114">
        <f>$X$185*$K$185</f>
        <v>0</v>
      </c>
      <c r="Z185" s="114">
        <v>1</v>
      </c>
      <c r="AA185" s="115">
        <f>$Z$185*$K$185</f>
        <v>0.6</v>
      </c>
      <c r="AR185" s="6" t="s">
        <v>149</v>
      </c>
      <c r="AT185" s="6" t="s">
        <v>145</v>
      </c>
      <c r="AU185" s="6" t="s">
        <v>99</v>
      </c>
      <c r="AY185" s="6" t="s">
        <v>143</v>
      </c>
      <c r="BE185" s="116">
        <f>IF($U$185="základní",$N$185,0)</f>
        <v>0</v>
      </c>
      <c r="BF185" s="116">
        <f>IF($U$185="snížená",$N$185,0)</f>
        <v>0</v>
      </c>
      <c r="BG185" s="116">
        <f>IF($U$185="zákl. přenesená",$N$185,0)</f>
        <v>0</v>
      </c>
      <c r="BH185" s="116">
        <f>IF($U$185="sníž. přenesená",$N$185,0)</f>
        <v>0</v>
      </c>
      <c r="BI185" s="116">
        <f>IF($U$185="nulová",$N$185,0)</f>
        <v>0</v>
      </c>
      <c r="BJ185" s="6" t="s">
        <v>19</v>
      </c>
      <c r="BK185" s="116">
        <f>ROUND($L$185*$K$185,2)</f>
        <v>0</v>
      </c>
      <c r="BL185" s="6" t="s">
        <v>149</v>
      </c>
    </row>
    <row r="186" spans="2:64" s="6" customFormat="1" ht="27" customHeight="1">
      <c r="B186" s="19"/>
      <c r="C186" s="109" t="s">
        <v>456</v>
      </c>
      <c r="D186" s="109" t="s">
        <v>145</v>
      </c>
      <c r="E186" s="110" t="s">
        <v>232</v>
      </c>
      <c r="F186" s="179" t="s">
        <v>233</v>
      </c>
      <c r="G186" s="180"/>
      <c r="H186" s="180"/>
      <c r="I186" s="180"/>
      <c r="J186" s="111" t="s">
        <v>158</v>
      </c>
      <c r="K186" s="112">
        <v>51.975</v>
      </c>
      <c r="L186" s="181">
        <v>0</v>
      </c>
      <c r="M186" s="180"/>
      <c r="N186" s="181">
        <f>ROUND($L$186*$K$186,2)</f>
        <v>0</v>
      </c>
      <c r="O186" s="180"/>
      <c r="P186" s="180"/>
      <c r="Q186" s="180"/>
      <c r="R186" s="20"/>
      <c r="T186" s="113"/>
      <c r="U186" s="25" t="s">
        <v>39</v>
      </c>
      <c r="V186" s="114">
        <v>0.39</v>
      </c>
      <c r="W186" s="114">
        <f>$V$186*$K$186</f>
        <v>20.27025</v>
      </c>
      <c r="X186" s="114">
        <v>0</v>
      </c>
      <c r="Y186" s="114">
        <f>$X$186*$K$186</f>
        <v>0</v>
      </c>
      <c r="Z186" s="114">
        <v>0.089</v>
      </c>
      <c r="AA186" s="115">
        <f>$Z$186*$K$186</f>
        <v>4.625775</v>
      </c>
      <c r="AR186" s="6" t="s">
        <v>149</v>
      </c>
      <c r="AT186" s="6" t="s">
        <v>145</v>
      </c>
      <c r="AU186" s="6" t="s">
        <v>99</v>
      </c>
      <c r="AY186" s="6" t="s">
        <v>143</v>
      </c>
      <c r="BE186" s="116">
        <f>IF($U$186="základní",$N$186,0)</f>
        <v>0</v>
      </c>
      <c r="BF186" s="116">
        <f>IF($U$186="snížená",$N$186,0)</f>
        <v>0</v>
      </c>
      <c r="BG186" s="116">
        <f>IF($U$186="zákl. přenesená",$N$186,0)</f>
        <v>0</v>
      </c>
      <c r="BH186" s="116">
        <f>IF($U$186="sníž. přenesená",$N$186,0)</f>
        <v>0</v>
      </c>
      <c r="BI186" s="116">
        <f>IF($U$186="nulová",$N$186,0)</f>
        <v>0</v>
      </c>
      <c r="BJ186" s="6" t="s">
        <v>19</v>
      </c>
      <c r="BK186" s="116">
        <f>ROUND($L$186*$K$186,2)</f>
        <v>0</v>
      </c>
      <c r="BL186" s="6" t="s">
        <v>149</v>
      </c>
    </row>
    <row r="187" spans="2:51" s="6" customFormat="1" ht="27" customHeight="1">
      <c r="B187" s="117"/>
      <c r="E187" s="118"/>
      <c r="F187" s="182" t="s">
        <v>441</v>
      </c>
      <c r="G187" s="183"/>
      <c r="H187" s="183"/>
      <c r="I187" s="183"/>
      <c r="K187" s="119">
        <v>51.975</v>
      </c>
      <c r="R187" s="120"/>
      <c r="T187" s="121"/>
      <c r="AA187" s="122"/>
      <c r="AT187" s="118" t="s">
        <v>151</v>
      </c>
      <c r="AU187" s="118" t="s">
        <v>99</v>
      </c>
      <c r="AV187" s="118" t="s">
        <v>99</v>
      </c>
      <c r="AW187" s="118" t="s">
        <v>109</v>
      </c>
      <c r="AX187" s="118" t="s">
        <v>19</v>
      </c>
      <c r="AY187" s="118" t="s">
        <v>143</v>
      </c>
    </row>
    <row r="188" spans="2:64" s="6" customFormat="1" ht="15.75" customHeight="1">
      <c r="B188" s="19"/>
      <c r="C188" s="109" t="s">
        <v>457</v>
      </c>
      <c r="D188" s="109" t="s">
        <v>145</v>
      </c>
      <c r="E188" s="110" t="s">
        <v>458</v>
      </c>
      <c r="F188" s="179" t="s">
        <v>459</v>
      </c>
      <c r="G188" s="180"/>
      <c r="H188" s="180"/>
      <c r="I188" s="180"/>
      <c r="J188" s="111" t="s">
        <v>445</v>
      </c>
      <c r="K188" s="112">
        <v>1</v>
      </c>
      <c r="L188" s="181">
        <v>0</v>
      </c>
      <c r="M188" s="180"/>
      <c r="N188" s="181">
        <f>ROUND($L$188*$K$188,2)</f>
        <v>0</v>
      </c>
      <c r="O188" s="180"/>
      <c r="P188" s="180"/>
      <c r="Q188" s="180"/>
      <c r="R188" s="20"/>
      <c r="T188" s="113"/>
      <c r="U188" s="25" t="s">
        <v>39</v>
      </c>
      <c r="V188" s="114">
        <v>0.54</v>
      </c>
      <c r="W188" s="114">
        <f>$V$188*$K$188</f>
        <v>0.54</v>
      </c>
      <c r="X188" s="114">
        <v>0</v>
      </c>
      <c r="Y188" s="114">
        <f>$X$188*$K$188</f>
        <v>0</v>
      </c>
      <c r="Z188" s="114">
        <v>0.073</v>
      </c>
      <c r="AA188" s="115">
        <f>$Z$188*$K$188</f>
        <v>0.073</v>
      </c>
      <c r="AR188" s="6" t="s">
        <v>149</v>
      </c>
      <c r="AT188" s="6" t="s">
        <v>145</v>
      </c>
      <c r="AU188" s="6" t="s">
        <v>99</v>
      </c>
      <c r="AY188" s="6" t="s">
        <v>143</v>
      </c>
      <c r="BE188" s="116">
        <f>IF($U$188="základní",$N$188,0)</f>
        <v>0</v>
      </c>
      <c r="BF188" s="116">
        <f>IF($U$188="snížená",$N$188,0)</f>
        <v>0</v>
      </c>
      <c r="BG188" s="116">
        <f>IF($U$188="zákl. přenesená",$N$188,0)</f>
        <v>0</v>
      </c>
      <c r="BH188" s="116">
        <f>IF($U$188="sníž. přenesená",$N$188,0)</f>
        <v>0</v>
      </c>
      <c r="BI188" s="116">
        <f>IF($U$188="nulová",$N$188,0)</f>
        <v>0</v>
      </c>
      <c r="BJ188" s="6" t="s">
        <v>19</v>
      </c>
      <c r="BK188" s="116">
        <f>ROUND($L$188*$K$188,2)</f>
        <v>0</v>
      </c>
      <c r="BL188" s="6" t="s">
        <v>149</v>
      </c>
    </row>
    <row r="189" spans="2:63" s="99" customFormat="1" ht="30.75" customHeight="1">
      <c r="B189" s="100"/>
      <c r="D189" s="108" t="s">
        <v>114</v>
      </c>
      <c r="N189" s="177">
        <f>$BK$189</f>
        <v>0</v>
      </c>
      <c r="O189" s="178"/>
      <c r="P189" s="178"/>
      <c r="Q189" s="178"/>
      <c r="R189" s="103"/>
      <c r="T189" s="104"/>
      <c r="W189" s="105">
        <f>SUM($W$190:$W$196)</f>
        <v>109.19201</v>
      </c>
      <c r="Y189" s="105">
        <f>SUM($Y$190:$Y$196)</f>
        <v>0</v>
      </c>
      <c r="AA189" s="106">
        <f>SUM($AA$190:$AA$196)</f>
        <v>0</v>
      </c>
      <c r="AR189" s="102" t="s">
        <v>19</v>
      </c>
      <c r="AT189" s="102" t="s">
        <v>73</v>
      </c>
      <c r="AU189" s="102" t="s">
        <v>19</v>
      </c>
      <c r="AY189" s="102" t="s">
        <v>143</v>
      </c>
      <c r="BK189" s="107">
        <f>SUM($BK$190:$BK$196)</f>
        <v>0</v>
      </c>
    </row>
    <row r="190" spans="2:64" s="6" customFormat="1" ht="27" customHeight="1">
      <c r="B190" s="19"/>
      <c r="C190" s="109" t="s">
        <v>403</v>
      </c>
      <c r="D190" s="109" t="s">
        <v>145</v>
      </c>
      <c r="E190" s="110" t="s">
        <v>235</v>
      </c>
      <c r="F190" s="179" t="s">
        <v>236</v>
      </c>
      <c r="G190" s="180"/>
      <c r="H190" s="180"/>
      <c r="I190" s="180"/>
      <c r="J190" s="111" t="s">
        <v>237</v>
      </c>
      <c r="K190" s="112">
        <v>41.918</v>
      </c>
      <c r="L190" s="181">
        <v>0</v>
      </c>
      <c r="M190" s="180"/>
      <c r="N190" s="181">
        <f>ROUND($L$190*$K$190,2)</f>
        <v>0</v>
      </c>
      <c r="O190" s="180"/>
      <c r="P190" s="180"/>
      <c r="Q190" s="180"/>
      <c r="R190" s="20"/>
      <c r="T190" s="113"/>
      <c r="U190" s="25" t="s">
        <v>39</v>
      </c>
      <c r="V190" s="114">
        <v>2.42</v>
      </c>
      <c r="W190" s="114">
        <f>$V$190*$K$190</f>
        <v>101.44156</v>
      </c>
      <c r="X190" s="114">
        <v>0</v>
      </c>
      <c r="Y190" s="114">
        <f>$X$190*$K$190</f>
        <v>0</v>
      </c>
      <c r="Z190" s="114">
        <v>0</v>
      </c>
      <c r="AA190" s="115">
        <f>$Z$190*$K$190</f>
        <v>0</v>
      </c>
      <c r="AR190" s="6" t="s">
        <v>149</v>
      </c>
      <c r="AT190" s="6" t="s">
        <v>145</v>
      </c>
      <c r="AU190" s="6" t="s">
        <v>99</v>
      </c>
      <c r="AY190" s="6" t="s">
        <v>143</v>
      </c>
      <c r="BE190" s="116">
        <f>IF($U$190="základní",$N$190,0)</f>
        <v>0</v>
      </c>
      <c r="BF190" s="116">
        <f>IF($U$190="snížená",$N$190,0)</f>
        <v>0</v>
      </c>
      <c r="BG190" s="116">
        <f>IF($U$190="zákl. přenesená",$N$190,0)</f>
        <v>0</v>
      </c>
      <c r="BH190" s="116">
        <f>IF($U$190="sníž. přenesená",$N$190,0)</f>
        <v>0</v>
      </c>
      <c r="BI190" s="116">
        <f>IF($U$190="nulová",$N$190,0)</f>
        <v>0</v>
      </c>
      <c r="BJ190" s="6" t="s">
        <v>19</v>
      </c>
      <c r="BK190" s="116">
        <f>ROUND($L$190*$K$190,2)</f>
        <v>0</v>
      </c>
      <c r="BL190" s="6" t="s">
        <v>149</v>
      </c>
    </row>
    <row r="191" spans="2:64" s="6" customFormat="1" ht="27" customHeight="1">
      <c r="B191" s="19"/>
      <c r="C191" s="109" t="s">
        <v>406</v>
      </c>
      <c r="D191" s="109" t="s">
        <v>145</v>
      </c>
      <c r="E191" s="110" t="s">
        <v>239</v>
      </c>
      <c r="F191" s="179" t="s">
        <v>240</v>
      </c>
      <c r="G191" s="180"/>
      <c r="H191" s="180"/>
      <c r="I191" s="180"/>
      <c r="J191" s="111" t="s">
        <v>237</v>
      </c>
      <c r="K191" s="112">
        <v>41.918</v>
      </c>
      <c r="L191" s="181">
        <v>0</v>
      </c>
      <c r="M191" s="180"/>
      <c r="N191" s="181">
        <f>ROUND($L$191*$K$191,2)</f>
        <v>0</v>
      </c>
      <c r="O191" s="180"/>
      <c r="P191" s="180"/>
      <c r="Q191" s="180"/>
      <c r="R191" s="20"/>
      <c r="T191" s="113"/>
      <c r="U191" s="25" t="s">
        <v>39</v>
      </c>
      <c r="V191" s="114">
        <v>0.125</v>
      </c>
      <c r="W191" s="114">
        <f>$V$191*$K$191</f>
        <v>5.23975</v>
      </c>
      <c r="X191" s="114">
        <v>0</v>
      </c>
      <c r="Y191" s="114">
        <f>$X$191*$K$191</f>
        <v>0</v>
      </c>
      <c r="Z191" s="114">
        <v>0</v>
      </c>
      <c r="AA191" s="115">
        <f>$Z$191*$K$191</f>
        <v>0</v>
      </c>
      <c r="AR191" s="6" t="s">
        <v>149</v>
      </c>
      <c r="AT191" s="6" t="s">
        <v>145</v>
      </c>
      <c r="AU191" s="6" t="s">
        <v>99</v>
      </c>
      <c r="AY191" s="6" t="s">
        <v>143</v>
      </c>
      <c r="BE191" s="116">
        <f>IF($U$191="základní",$N$191,0)</f>
        <v>0</v>
      </c>
      <c r="BF191" s="116">
        <f>IF($U$191="snížená",$N$191,0)</f>
        <v>0</v>
      </c>
      <c r="BG191" s="116">
        <f>IF($U$191="zákl. přenesená",$N$191,0)</f>
        <v>0</v>
      </c>
      <c r="BH191" s="116">
        <f>IF($U$191="sníž. přenesená",$N$191,0)</f>
        <v>0</v>
      </c>
      <c r="BI191" s="116">
        <f>IF($U$191="nulová",$N$191,0)</f>
        <v>0</v>
      </c>
      <c r="BJ191" s="6" t="s">
        <v>19</v>
      </c>
      <c r="BK191" s="116">
        <f>ROUND($L$191*$K$191,2)</f>
        <v>0</v>
      </c>
      <c r="BL191" s="6" t="s">
        <v>149</v>
      </c>
    </row>
    <row r="192" spans="2:64" s="6" customFormat="1" ht="27" customHeight="1">
      <c r="B192" s="19"/>
      <c r="C192" s="109" t="s">
        <v>258</v>
      </c>
      <c r="D192" s="109" t="s">
        <v>145</v>
      </c>
      <c r="E192" s="110" t="s">
        <v>242</v>
      </c>
      <c r="F192" s="179" t="s">
        <v>243</v>
      </c>
      <c r="G192" s="180"/>
      <c r="H192" s="180"/>
      <c r="I192" s="180"/>
      <c r="J192" s="111" t="s">
        <v>237</v>
      </c>
      <c r="K192" s="112">
        <v>418.45</v>
      </c>
      <c r="L192" s="181">
        <v>0</v>
      </c>
      <c r="M192" s="180"/>
      <c r="N192" s="181">
        <f>ROUND($L$192*$K$192,2)</f>
        <v>0</v>
      </c>
      <c r="O192" s="180"/>
      <c r="P192" s="180"/>
      <c r="Q192" s="180"/>
      <c r="R192" s="20"/>
      <c r="T192" s="113"/>
      <c r="U192" s="25" t="s">
        <v>39</v>
      </c>
      <c r="V192" s="114">
        <v>0.006</v>
      </c>
      <c r="W192" s="114">
        <f>$V$192*$K$192</f>
        <v>2.5107</v>
      </c>
      <c r="X192" s="114">
        <v>0</v>
      </c>
      <c r="Y192" s="114">
        <f>$X$192*$K$192</f>
        <v>0</v>
      </c>
      <c r="Z192" s="114">
        <v>0</v>
      </c>
      <c r="AA192" s="115">
        <f>$Z$192*$K$192</f>
        <v>0</v>
      </c>
      <c r="AR192" s="6" t="s">
        <v>149</v>
      </c>
      <c r="AT192" s="6" t="s">
        <v>145</v>
      </c>
      <c r="AU192" s="6" t="s">
        <v>99</v>
      </c>
      <c r="AY192" s="6" t="s">
        <v>143</v>
      </c>
      <c r="BE192" s="116">
        <f>IF($U$192="základní",$N$192,0)</f>
        <v>0</v>
      </c>
      <c r="BF192" s="116">
        <f>IF($U$192="snížená",$N$192,0)</f>
        <v>0</v>
      </c>
      <c r="BG192" s="116">
        <f>IF($U$192="zákl. přenesená",$N$192,0)</f>
        <v>0</v>
      </c>
      <c r="BH192" s="116">
        <f>IF($U$192="sníž. přenesená",$N$192,0)</f>
        <v>0</v>
      </c>
      <c r="BI192" s="116">
        <f>IF($U$192="nulová",$N$192,0)</f>
        <v>0</v>
      </c>
      <c r="BJ192" s="6" t="s">
        <v>19</v>
      </c>
      <c r="BK192" s="116">
        <f>ROUND($L$192*$K$192,2)</f>
        <v>0</v>
      </c>
      <c r="BL192" s="6" t="s">
        <v>149</v>
      </c>
    </row>
    <row r="193" spans="2:51" s="6" customFormat="1" ht="15.75" customHeight="1">
      <c r="B193" s="117"/>
      <c r="E193" s="118"/>
      <c r="F193" s="182" t="s">
        <v>460</v>
      </c>
      <c r="G193" s="183"/>
      <c r="H193" s="183"/>
      <c r="I193" s="183"/>
      <c r="K193" s="119">
        <v>418.45</v>
      </c>
      <c r="R193" s="120"/>
      <c r="T193" s="121"/>
      <c r="AA193" s="122"/>
      <c r="AT193" s="118" t="s">
        <v>151</v>
      </c>
      <c r="AU193" s="118" t="s">
        <v>99</v>
      </c>
      <c r="AV193" s="118" t="s">
        <v>99</v>
      </c>
      <c r="AW193" s="118" t="s">
        <v>109</v>
      </c>
      <c r="AX193" s="118" t="s">
        <v>19</v>
      </c>
      <c r="AY193" s="118" t="s">
        <v>143</v>
      </c>
    </row>
    <row r="194" spans="2:64" s="6" customFormat="1" ht="27" customHeight="1">
      <c r="B194" s="19"/>
      <c r="C194" s="109" t="s">
        <v>285</v>
      </c>
      <c r="D194" s="109" t="s">
        <v>145</v>
      </c>
      <c r="E194" s="110" t="s">
        <v>461</v>
      </c>
      <c r="F194" s="179" t="s">
        <v>462</v>
      </c>
      <c r="G194" s="180"/>
      <c r="H194" s="180"/>
      <c r="I194" s="180"/>
      <c r="J194" s="111" t="s">
        <v>237</v>
      </c>
      <c r="K194" s="112">
        <v>12.086</v>
      </c>
      <c r="L194" s="181">
        <v>0</v>
      </c>
      <c r="M194" s="180"/>
      <c r="N194" s="181">
        <f>ROUND($L$194*$K$194,2)</f>
        <v>0</v>
      </c>
      <c r="O194" s="180"/>
      <c r="P194" s="180"/>
      <c r="Q194" s="180"/>
      <c r="R194" s="20"/>
      <c r="T194" s="113"/>
      <c r="U194" s="25" t="s">
        <v>39</v>
      </c>
      <c r="V194" s="114">
        <v>0</v>
      </c>
      <c r="W194" s="114">
        <f>$V$194*$K$194</f>
        <v>0</v>
      </c>
      <c r="X194" s="114">
        <v>0</v>
      </c>
      <c r="Y194" s="114">
        <f>$X$194*$K$194</f>
        <v>0</v>
      </c>
      <c r="Z194" s="114">
        <v>0</v>
      </c>
      <c r="AA194" s="115">
        <f>$Z$194*$K$194</f>
        <v>0</v>
      </c>
      <c r="AR194" s="6" t="s">
        <v>149</v>
      </c>
      <c r="AT194" s="6" t="s">
        <v>145</v>
      </c>
      <c r="AU194" s="6" t="s">
        <v>99</v>
      </c>
      <c r="AY194" s="6" t="s">
        <v>143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6" t="s">
        <v>19</v>
      </c>
      <c r="BK194" s="116">
        <f>ROUND($L$194*$K$194,2)</f>
        <v>0</v>
      </c>
      <c r="BL194" s="6" t="s">
        <v>149</v>
      </c>
    </row>
    <row r="195" spans="2:64" s="6" customFormat="1" ht="27" customHeight="1">
      <c r="B195" s="19"/>
      <c r="C195" s="109" t="s">
        <v>262</v>
      </c>
      <c r="D195" s="109" t="s">
        <v>145</v>
      </c>
      <c r="E195" s="110" t="s">
        <v>246</v>
      </c>
      <c r="F195" s="179" t="s">
        <v>247</v>
      </c>
      <c r="G195" s="180"/>
      <c r="H195" s="180"/>
      <c r="I195" s="180"/>
      <c r="J195" s="111" t="s">
        <v>237</v>
      </c>
      <c r="K195" s="112">
        <v>29.759</v>
      </c>
      <c r="L195" s="181">
        <v>0</v>
      </c>
      <c r="M195" s="180"/>
      <c r="N195" s="181">
        <f>ROUND($L$195*$K$195,2)</f>
        <v>0</v>
      </c>
      <c r="O195" s="180"/>
      <c r="P195" s="180"/>
      <c r="Q195" s="180"/>
      <c r="R195" s="20"/>
      <c r="T195" s="113"/>
      <c r="U195" s="25" t="s">
        <v>39</v>
      </c>
      <c r="V195" s="114">
        <v>0</v>
      </c>
      <c r="W195" s="114">
        <f>$V$195*$K$195</f>
        <v>0</v>
      </c>
      <c r="X195" s="114">
        <v>0</v>
      </c>
      <c r="Y195" s="114">
        <f>$X$195*$K$195</f>
        <v>0</v>
      </c>
      <c r="Z195" s="114">
        <v>0</v>
      </c>
      <c r="AA195" s="115">
        <f>$Z$195*$K$195</f>
        <v>0</v>
      </c>
      <c r="AR195" s="6" t="s">
        <v>149</v>
      </c>
      <c r="AT195" s="6" t="s">
        <v>145</v>
      </c>
      <c r="AU195" s="6" t="s">
        <v>99</v>
      </c>
      <c r="AY195" s="6" t="s">
        <v>143</v>
      </c>
      <c r="BE195" s="116">
        <f>IF($U$195="základní",$N$195,0)</f>
        <v>0</v>
      </c>
      <c r="BF195" s="116">
        <f>IF($U$195="snížená",$N$195,0)</f>
        <v>0</v>
      </c>
      <c r="BG195" s="116">
        <f>IF($U$195="zákl. přenesená",$N$195,0)</f>
        <v>0</v>
      </c>
      <c r="BH195" s="116">
        <f>IF($U$195="sníž. přenesená",$N$195,0)</f>
        <v>0</v>
      </c>
      <c r="BI195" s="116">
        <f>IF($U$195="nulová",$N$195,0)</f>
        <v>0</v>
      </c>
      <c r="BJ195" s="6" t="s">
        <v>19</v>
      </c>
      <c r="BK195" s="116">
        <f>ROUND($L$195*$K$195,2)</f>
        <v>0</v>
      </c>
      <c r="BL195" s="6" t="s">
        <v>149</v>
      </c>
    </row>
    <row r="196" spans="2:51" s="6" customFormat="1" ht="15.75" customHeight="1">
      <c r="B196" s="117"/>
      <c r="E196" s="118"/>
      <c r="F196" s="182" t="s">
        <v>463</v>
      </c>
      <c r="G196" s="183"/>
      <c r="H196" s="183"/>
      <c r="I196" s="183"/>
      <c r="K196" s="119">
        <v>29.759</v>
      </c>
      <c r="R196" s="120"/>
      <c r="T196" s="121"/>
      <c r="AA196" s="122"/>
      <c r="AT196" s="118" t="s">
        <v>151</v>
      </c>
      <c r="AU196" s="118" t="s">
        <v>99</v>
      </c>
      <c r="AV196" s="118" t="s">
        <v>99</v>
      </c>
      <c r="AW196" s="118" t="s">
        <v>109</v>
      </c>
      <c r="AX196" s="118" t="s">
        <v>19</v>
      </c>
      <c r="AY196" s="118" t="s">
        <v>143</v>
      </c>
    </row>
    <row r="197" spans="2:63" s="99" customFormat="1" ht="30.75" customHeight="1">
      <c r="B197" s="100"/>
      <c r="D197" s="108" t="s">
        <v>115</v>
      </c>
      <c r="N197" s="177">
        <f>$BK$197</f>
        <v>0</v>
      </c>
      <c r="O197" s="178"/>
      <c r="P197" s="178"/>
      <c r="Q197" s="178"/>
      <c r="R197" s="103"/>
      <c r="T197" s="104"/>
      <c r="W197" s="105">
        <f>$W$198</f>
        <v>88.33915999999999</v>
      </c>
      <c r="Y197" s="105">
        <f>$Y$198</f>
        <v>0</v>
      </c>
      <c r="AA197" s="106">
        <f>$AA$198</f>
        <v>0</v>
      </c>
      <c r="AR197" s="102" t="s">
        <v>19</v>
      </c>
      <c r="AT197" s="102" t="s">
        <v>73</v>
      </c>
      <c r="AU197" s="102" t="s">
        <v>19</v>
      </c>
      <c r="AY197" s="102" t="s">
        <v>143</v>
      </c>
      <c r="BK197" s="107">
        <f>$BK$198</f>
        <v>0</v>
      </c>
    </row>
    <row r="198" spans="2:64" s="6" customFormat="1" ht="15.75" customHeight="1">
      <c r="B198" s="19"/>
      <c r="C198" s="109" t="s">
        <v>464</v>
      </c>
      <c r="D198" s="109" t="s">
        <v>145</v>
      </c>
      <c r="E198" s="110" t="s">
        <v>249</v>
      </c>
      <c r="F198" s="179" t="s">
        <v>250</v>
      </c>
      <c r="G198" s="180"/>
      <c r="H198" s="180"/>
      <c r="I198" s="180"/>
      <c r="J198" s="111" t="s">
        <v>237</v>
      </c>
      <c r="K198" s="112">
        <v>24.269</v>
      </c>
      <c r="L198" s="181">
        <v>0</v>
      </c>
      <c r="M198" s="180"/>
      <c r="N198" s="181">
        <f>ROUND($L$198*$K$198,2)</f>
        <v>0</v>
      </c>
      <c r="O198" s="180"/>
      <c r="P198" s="180"/>
      <c r="Q198" s="180"/>
      <c r="R198" s="20"/>
      <c r="T198" s="113"/>
      <c r="U198" s="25" t="s">
        <v>39</v>
      </c>
      <c r="V198" s="114">
        <v>3.64</v>
      </c>
      <c r="W198" s="114">
        <f>$V$198*$K$198</f>
        <v>88.33915999999999</v>
      </c>
      <c r="X198" s="114">
        <v>0</v>
      </c>
      <c r="Y198" s="114">
        <f>$X$198*$K$198</f>
        <v>0</v>
      </c>
      <c r="Z198" s="114">
        <v>0</v>
      </c>
      <c r="AA198" s="115">
        <f>$Z$198*$K$198</f>
        <v>0</v>
      </c>
      <c r="AR198" s="6" t="s">
        <v>149</v>
      </c>
      <c r="AT198" s="6" t="s">
        <v>145</v>
      </c>
      <c r="AU198" s="6" t="s">
        <v>99</v>
      </c>
      <c r="AY198" s="6" t="s">
        <v>143</v>
      </c>
      <c r="BE198" s="116">
        <f>IF($U$198="základní",$N$198,0)</f>
        <v>0</v>
      </c>
      <c r="BF198" s="116">
        <f>IF($U$198="snížená",$N$198,0)</f>
        <v>0</v>
      </c>
      <c r="BG198" s="116">
        <f>IF($U$198="zákl. přenesená",$N$198,0)</f>
        <v>0</v>
      </c>
      <c r="BH198" s="116">
        <f>IF($U$198="sníž. přenesená",$N$198,0)</f>
        <v>0</v>
      </c>
      <c r="BI198" s="116">
        <f>IF($U$198="nulová",$N$198,0)</f>
        <v>0</v>
      </c>
      <c r="BJ198" s="6" t="s">
        <v>19</v>
      </c>
      <c r="BK198" s="116">
        <f>ROUND($L$198*$K$198,2)</f>
        <v>0</v>
      </c>
      <c r="BL198" s="6" t="s">
        <v>149</v>
      </c>
    </row>
    <row r="199" spans="2:63" s="99" customFormat="1" ht="37.5" customHeight="1">
      <c r="B199" s="100"/>
      <c r="D199" s="101" t="s">
        <v>116</v>
      </c>
      <c r="N199" s="185">
        <f>$BK$199</f>
        <v>0</v>
      </c>
      <c r="O199" s="178"/>
      <c r="P199" s="178"/>
      <c r="Q199" s="178"/>
      <c r="R199" s="103"/>
      <c r="T199" s="104"/>
      <c r="W199" s="105">
        <f>$W$200+$W$205+$W$213+$W$216+$W$219+$W$221+$W$228+$W$236+$W$241+$W$254+$W$273+$W$282+$W$285</f>
        <v>1895.124399</v>
      </c>
      <c r="Y199" s="105">
        <f>$Y$200+$Y$205+$Y$213+$Y$216+$Y$219+$Y$221+$Y$228+$Y$236+$Y$241+$Y$254+$Y$273+$Y$282+$Y$285</f>
        <v>32.39645211</v>
      </c>
      <c r="AA199" s="106">
        <f>$AA$200+$AA$205+$AA$213+$AA$216+$AA$219+$AA$221+$AA$228+$AA$236+$AA$241+$AA$254+$AA$273+$AA$282+$AA$285</f>
        <v>20.3158398</v>
      </c>
      <c r="AR199" s="102" t="s">
        <v>99</v>
      </c>
      <c r="AT199" s="102" t="s">
        <v>73</v>
      </c>
      <c r="AU199" s="102" t="s">
        <v>74</v>
      </c>
      <c r="AY199" s="102" t="s">
        <v>143</v>
      </c>
      <c r="BK199" s="107">
        <f>$BK$200+$BK$205+$BK$213+$BK$216+$BK$219+$BK$221+$BK$228+$BK$236+$BK$241+$BK$254+$BK$273+$BK$282+$BK$285</f>
        <v>0</v>
      </c>
    </row>
    <row r="200" spans="2:63" s="99" customFormat="1" ht="21" customHeight="1">
      <c r="B200" s="100"/>
      <c r="D200" s="108" t="s">
        <v>117</v>
      </c>
      <c r="N200" s="177">
        <f>$BK$200</f>
        <v>0</v>
      </c>
      <c r="O200" s="178"/>
      <c r="P200" s="178"/>
      <c r="Q200" s="178"/>
      <c r="R200" s="103"/>
      <c r="T200" s="104"/>
      <c r="W200" s="105">
        <f>SUM($W$201:$W$204)</f>
        <v>88.1532</v>
      </c>
      <c r="Y200" s="105">
        <f>SUM($Y$201:$Y$204)</f>
        <v>1.8881040000000002</v>
      </c>
      <c r="AA200" s="106">
        <f>SUM($AA$201:$AA$204)</f>
        <v>0</v>
      </c>
      <c r="AR200" s="102" t="s">
        <v>99</v>
      </c>
      <c r="AT200" s="102" t="s">
        <v>73</v>
      </c>
      <c r="AU200" s="102" t="s">
        <v>19</v>
      </c>
      <c r="AY200" s="102" t="s">
        <v>143</v>
      </c>
      <c r="BK200" s="107">
        <f>SUM($BK$201:$BK$204)</f>
        <v>0</v>
      </c>
    </row>
    <row r="201" spans="2:64" s="6" customFormat="1" ht="27" customHeight="1">
      <c r="B201" s="19"/>
      <c r="C201" s="109" t="s">
        <v>307</v>
      </c>
      <c r="D201" s="109" t="s">
        <v>145</v>
      </c>
      <c r="E201" s="110" t="s">
        <v>252</v>
      </c>
      <c r="F201" s="179" t="s">
        <v>253</v>
      </c>
      <c r="G201" s="180"/>
      <c r="H201" s="180"/>
      <c r="I201" s="180"/>
      <c r="J201" s="111" t="s">
        <v>158</v>
      </c>
      <c r="K201" s="112">
        <v>625.2</v>
      </c>
      <c r="L201" s="181">
        <v>0</v>
      </c>
      <c r="M201" s="180"/>
      <c r="N201" s="181">
        <f>ROUND($L$201*$K$201,2)</f>
        <v>0</v>
      </c>
      <c r="O201" s="180"/>
      <c r="P201" s="180"/>
      <c r="Q201" s="180"/>
      <c r="R201" s="20"/>
      <c r="T201" s="113"/>
      <c r="U201" s="25" t="s">
        <v>39</v>
      </c>
      <c r="V201" s="114">
        <v>0.141</v>
      </c>
      <c r="W201" s="114">
        <f>$V$201*$K$201</f>
        <v>88.1532</v>
      </c>
      <c r="X201" s="114">
        <v>0.00072</v>
      </c>
      <c r="Y201" s="114">
        <f>$X$201*$K$201</f>
        <v>0.45014400000000004</v>
      </c>
      <c r="Z201" s="114">
        <v>0</v>
      </c>
      <c r="AA201" s="115">
        <f>$Z$201*$K$201</f>
        <v>0</v>
      </c>
      <c r="AR201" s="6" t="s">
        <v>207</v>
      </c>
      <c r="AT201" s="6" t="s">
        <v>145</v>
      </c>
      <c r="AU201" s="6" t="s">
        <v>99</v>
      </c>
      <c r="AY201" s="6" t="s">
        <v>143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6" t="s">
        <v>19</v>
      </c>
      <c r="BK201" s="116">
        <f>ROUND($L$201*$K$201,2)</f>
        <v>0</v>
      </c>
      <c r="BL201" s="6" t="s">
        <v>207</v>
      </c>
    </row>
    <row r="202" spans="2:51" s="6" customFormat="1" ht="15.75" customHeight="1">
      <c r="B202" s="117"/>
      <c r="E202" s="118"/>
      <c r="F202" s="182" t="s">
        <v>627</v>
      </c>
      <c r="G202" s="183"/>
      <c r="H202" s="183"/>
      <c r="I202" s="183"/>
      <c r="K202" s="119">
        <v>625.2</v>
      </c>
      <c r="R202" s="120"/>
      <c r="T202" s="121"/>
      <c r="AA202" s="122"/>
      <c r="AT202" s="118" t="s">
        <v>151</v>
      </c>
      <c r="AU202" s="118" t="s">
        <v>99</v>
      </c>
      <c r="AV202" s="118" t="s">
        <v>99</v>
      </c>
      <c r="AW202" s="118" t="s">
        <v>109</v>
      </c>
      <c r="AX202" s="118" t="s">
        <v>19</v>
      </c>
      <c r="AY202" s="118" t="s">
        <v>143</v>
      </c>
    </row>
    <row r="203" spans="2:64" s="6" customFormat="1" ht="27" customHeight="1">
      <c r="B203" s="19"/>
      <c r="C203" s="123" t="s">
        <v>312</v>
      </c>
      <c r="D203" s="123" t="s">
        <v>163</v>
      </c>
      <c r="E203" s="124" t="s">
        <v>256</v>
      </c>
      <c r="F203" s="186" t="s">
        <v>617</v>
      </c>
      <c r="G203" s="187"/>
      <c r="H203" s="187"/>
      <c r="I203" s="187"/>
      <c r="J203" s="125" t="s">
        <v>158</v>
      </c>
      <c r="K203" s="126">
        <v>625.2</v>
      </c>
      <c r="L203" s="188">
        <v>0</v>
      </c>
      <c r="M203" s="187"/>
      <c r="N203" s="188">
        <f>ROUND($L$203*$K$203,2)</f>
        <v>0</v>
      </c>
      <c r="O203" s="180"/>
      <c r="P203" s="180"/>
      <c r="Q203" s="180"/>
      <c r="R203" s="20"/>
      <c r="T203" s="113"/>
      <c r="U203" s="25" t="s">
        <v>39</v>
      </c>
      <c r="V203" s="114">
        <v>0</v>
      </c>
      <c r="W203" s="114">
        <f>$V$203*$K$203</f>
        <v>0</v>
      </c>
      <c r="X203" s="114">
        <v>0.0023</v>
      </c>
      <c r="Y203" s="114">
        <f>$X$203*$K$203</f>
        <v>1.4379600000000001</v>
      </c>
      <c r="Z203" s="114">
        <v>0</v>
      </c>
      <c r="AA203" s="115">
        <f>$Z$203*$K$203</f>
        <v>0</v>
      </c>
      <c r="AR203" s="6" t="s">
        <v>257</v>
      </c>
      <c r="AT203" s="6" t="s">
        <v>163</v>
      </c>
      <c r="AU203" s="6" t="s">
        <v>99</v>
      </c>
      <c r="AY203" s="6" t="s">
        <v>143</v>
      </c>
      <c r="BE203" s="116">
        <f>IF($U$203="základní",$N$203,0)</f>
        <v>0</v>
      </c>
      <c r="BF203" s="116">
        <f>IF($U$203="snížená",$N$203,0)</f>
        <v>0</v>
      </c>
      <c r="BG203" s="116">
        <f>IF($U$203="zákl. přenesená",$N$203,0)</f>
        <v>0</v>
      </c>
      <c r="BH203" s="116">
        <f>IF($U$203="sníž. přenesená",$N$203,0)</f>
        <v>0</v>
      </c>
      <c r="BI203" s="116">
        <f>IF($U$203="nulová",$N$203,0)</f>
        <v>0</v>
      </c>
      <c r="BJ203" s="6" t="s">
        <v>19</v>
      </c>
      <c r="BK203" s="116">
        <f>ROUND($L$203*$K$203,2)</f>
        <v>0</v>
      </c>
      <c r="BL203" s="6" t="s">
        <v>207</v>
      </c>
    </row>
    <row r="204" spans="2:64" s="6" customFormat="1" ht="27" customHeight="1">
      <c r="B204" s="19"/>
      <c r="C204" s="109" t="s">
        <v>288</v>
      </c>
      <c r="D204" s="109" t="s">
        <v>145</v>
      </c>
      <c r="E204" s="110" t="s">
        <v>259</v>
      </c>
      <c r="F204" s="179" t="s">
        <v>260</v>
      </c>
      <c r="G204" s="180"/>
      <c r="H204" s="180"/>
      <c r="I204" s="180"/>
      <c r="J204" s="111" t="s">
        <v>261</v>
      </c>
      <c r="K204" s="112">
        <v>2937.264</v>
      </c>
      <c r="L204" s="181">
        <v>0</v>
      </c>
      <c r="M204" s="180"/>
      <c r="N204" s="181">
        <f>ROUND($L$204*$K$204,2)</f>
        <v>0</v>
      </c>
      <c r="O204" s="180"/>
      <c r="P204" s="180"/>
      <c r="Q204" s="180"/>
      <c r="R204" s="20"/>
      <c r="T204" s="113"/>
      <c r="U204" s="25" t="s">
        <v>39</v>
      </c>
      <c r="V204" s="114">
        <v>0</v>
      </c>
      <c r="W204" s="114">
        <f>$V$204*$K$204</f>
        <v>0</v>
      </c>
      <c r="X204" s="114">
        <v>0</v>
      </c>
      <c r="Y204" s="114">
        <f>$X$204*$K$204</f>
        <v>0</v>
      </c>
      <c r="Z204" s="114">
        <v>0</v>
      </c>
      <c r="AA204" s="115">
        <f>$Z$204*$K$204</f>
        <v>0</v>
      </c>
      <c r="AR204" s="6" t="s">
        <v>207</v>
      </c>
      <c r="AT204" s="6" t="s">
        <v>145</v>
      </c>
      <c r="AU204" s="6" t="s">
        <v>99</v>
      </c>
      <c r="AY204" s="6" t="s">
        <v>143</v>
      </c>
      <c r="BE204" s="116">
        <f>IF($U$204="základní",$N$204,0)</f>
        <v>0</v>
      </c>
      <c r="BF204" s="116">
        <f>IF($U$204="snížená",$N$204,0)</f>
        <v>0</v>
      </c>
      <c r="BG204" s="116">
        <f>IF($U$204="zákl. přenesená",$N$204,0)</f>
        <v>0</v>
      </c>
      <c r="BH204" s="116">
        <f>IF($U$204="sníž. přenesená",$N$204,0)</f>
        <v>0</v>
      </c>
      <c r="BI204" s="116">
        <f>IF($U$204="nulová",$N$204,0)</f>
        <v>0</v>
      </c>
      <c r="BJ204" s="6" t="s">
        <v>19</v>
      </c>
      <c r="BK204" s="116">
        <f>ROUND($L$204*$K$204,2)</f>
        <v>0</v>
      </c>
      <c r="BL204" s="6" t="s">
        <v>207</v>
      </c>
    </row>
    <row r="205" spans="2:63" s="99" customFormat="1" ht="30.75" customHeight="1">
      <c r="B205" s="100"/>
      <c r="D205" s="108" t="s">
        <v>118</v>
      </c>
      <c r="N205" s="177">
        <f>$BK$205</f>
        <v>0</v>
      </c>
      <c r="O205" s="178"/>
      <c r="P205" s="178"/>
      <c r="Q205" s="178"/>
      <c r="R205" s="103"/>
      <c r="T205" s="104"/>
      <c r="W205" s="105">
        <f>SUM($W$206:$W$212)</f>
        <v>173.4281</v>
      </c>
      <c r="Y205" s="105">
        <f>SUM($Y$206:$Y$212)</f>
        <v>3.854432</v>
      </c>
      <c r="AA205" s="106">
        <f>SUM($AA$206:$AA$212)</f>
        <v>0.9288949999999999</v>
      </c>
      <c r="AR205" s="102" t="s">
        <v>99</v>
      </c>
      <c r="AT205" s="102" t="s">
        <v>73</v>
      </c>
      <c r="AU205" s="102" t="s">
        <v>19</v>
      </c>
      <c r="AY205" s="102" t="s">
        <v>143</v>
      </c>
      <c r="BK205" s="107">
        <f>SUM($BK$206:$BK$212)</f>
        <v>0</v>
      </c>
    </row>
    <row r="206" spans="2:64" s="6" customFormat="1" ht="27" customHeight="1">
      <c r="B206" s="19"/>
      <c r="C206" s="109" t="s">
        <v>295</v>
      </c>
      <c r="D206" s="109" t="s">
        <v>145</v>
      </c>
      <c r="E206" s="110" t="s">
        <v>465</v>
      </c>
      <c r="F206" s="179" t="s">
        <v>466</v>
      </c>
      <c r="G206" s="180"/>
      <c r="H206" s="180"/>
      <c r="I206" s="180"/>
      <c r="J206" s="111" t="s">
        <v>158</v>
      </c>
      <c r="K206" s="112">
        <v>337.78</v>
      </c>
      <c r="L206" s="181">
        <v>0</v>
      </c>
      <c r="M206" s="180"/>
      <c r="N206" s="181">
        <f>ROUND($L$206*$K$206,2)</f>
        <v>0</v>
      </c>
      <c r="O206" s="180"/>
      <c r="P206" s="180"/>
      <c r="Q206" s="180"/>
      <c r="R206" s="20"/>
      <c r="T206" s="113"/>
      <c r="U206" s="25" t="s">
        <v>39</v>
      </c>
      <c r="V206" s="114">
        <v>0.045</v>
      </c>
      <c r="W206" s="114">
        <f>$V$206*$K$206</f>
        <v>15.200099999999999</v>
      </c>
      <c r="X206" s="114">
        <v>0</v>
      </c>
      <c r="Y206" s="114">
        <f>$X$206*$K$206</f>
        <v>0</v>
      </c>
      <c r="Z206" s="114">
        <v>0.00275</v>
      </c>
      <c r="AA206" s="115">
        <f>$Z$206*$K$206</f>
        <v>0.9288949999999999</v>
      </c>
      <c r="AR206" s="6" t="s">
        <v>207</v>
      </c>
      <c r="AT206" s="6" t="s">
        <v>145</v>
      </c>
      <c r="AU206" s="6" t="s">
        <v>99</v>
      </c>
      <c r="AY206" s="6" t="s">
        <v>143</v>
      </c>
      <c r="BE206" s="116">
        <f>IF($U$206="základní",$N$206,0)</f>
        <v>0</v>
      </c>
      <c r="BF206" s="116">
        <f>IF($U$206="snížená",$N$206,0)</f>
        <v>0</v>
      </c>
      <c r="BG206" s="116">
        <f>IF($U$206="zákl. přenesená",$N$206,0)</f>
        <v>0</v>
      </c>
      <c r="BH206" s="116">
        <f>IF($U$206="sníž. přenesená",$N$206,0)</f>
        <v>0</v>
      </c>
      <c r="BI206" s="116">
        <f>IF($U$206="nulová",$N$206,0)</f>
        <v>0</v>
      </c>
      <c r="BJ206" s="6" t="s">
        <v>19</v>
      </c>
      <c r="BK206" s="116">
        <f>ROUND($L$206*$K$206,2)</f>
        <v>0</v>
      </c>
      <c r="BL206" s="6" t="s">
        <v>207</v>
      </c>
    </row>
    <row r="207" spans="2:51" s="6" customFormat="1" ht="15.75" customHeight="1">
      <c r="B207" s="117"/>
      <c r="E207" s="118"/>
      <c r="F207" s="182" t="s">
        <v>467</v>
      </c>
      <c r="G207" s="183"/>
      <c r="H207" s="183"/>
      <c r="I207" s="183"/>
      <c r="K207" s="119">
        <v>337.78</v>
      </c>
      <c r="R207" s="120"/>
      <c r="T207" s="121"/>
      <c r="AA207" s="122"/>
      <c r="AT207" s="118" t="s">
        <v>151</v>
      </c>
      <c r="AU207" s="118" t="s">
        <v>99</v>
      </c>
      <c r="AV207" s="118" t="s">
        <v>99</v>
      </c>
      <c r="AW207" s="118" t="s">
        <v>109</v>
      </c>
      <c r="AX207" s="118" t="s">
        <v>19</v>
      </c>
      <c r="AY207" s="118" t="s">
        <v>143</v>
      </c>
    </row>
    <row r="208" spans="2:64" s="6" customFormat="1" ht="27" customHeight="1">
      <c r="B208" s="19"/>
      <c r="C208" s="109" t="s">
        <v>292</v>
      </c>
      <c r="D208" s="109" t="s">
        <v>145</v>
      </c>
      <c r="E208" s="110" t="s">
        <v>263</v>
      </c>
      <c r="F208" s="179" t="s">
        <v>264</v>
      </c>
      <c r="G208" s="180"/>
      <c r="H208" s="180"/>
      <c r="I208" s="180"/>
      <c r="J208" s="111" t="s">
        <v>158</v>
      </c>
      <c r="K208" s="112">
        <v>1130.2</v>
      </c>
      <c r="L208" s="181">
        <v>0</v>
      </c>
      <c r="M208" s="180"/>
      <c r="N208" s="181">
        <f>ROUND($L$208*$K$208,2)</f>
        <v>0</v>
      </c>
      <c r="O208" s="180"/>
      <c r="P208" s="180"/>
      <c r="Q208" s="180"/>
      <c r="R208" s="20"/>
      <c r="T208" s="113"/>
      <c r="U208" s="25" t="s">
        <v>39</v>
      </c>
      <c r="V208" s="114">
        <v>0.14</v>
      </c>
      <c r="W208" s="114">
        <f>$V$208*$K$208</f>
        <v>158.228</v>
      </c>
      <c r="X208" s="114">
        <v>0.00116</v>
      </c>
      <c r="Y208" s="114">
        <f>$X$208*$K$208</f>
        <v>1.311032</v>
      </c>
      <c r="Z208" s="114">
        <v>0</v>
      </c>
      <c r="AA208" s="115">
        <f>$Z$208*$K$208</f>
        <v>0</v>
      </c>
      <c r="AR208" s="6" t="s">
        <v>207</v>
      </c>
      <c r="AT208" s="6" t="s">
        <v>145</v>
      </c>
      <c r="AU208" s="6" t="s">
        <v>99</v>
      </c>
      <c r="AY208" s="6" t="s">
        <v>143</v>
      </c>
      <c r="BE208" s="116">
        <f>IF($U$208="základní",$N$208,0)</f>
        <v>0</v>
      </c>
      <c r="BF208" s="116">
        <f>IF($U$208="snížená",$N$208,0)</f>
        <v>0</v>
      </c>
      <c r="BG208" s="116">
        <f>IF($U$208="zákl. přenesená",$N$208,0)</f>
        <v>0</v>
      </c>
      <c r="BH208" s="116">
        <f>IF($U$208="sníž. přenesená",$N$208,0)</f>
        <v>0</v>
      </c>
      <c r="BI208" s="116">
        <f>IF($U$208="nulová",$N$208,0)</f>
        <v>0</v>
      </c>
      <c r="BJ208" s="6" t="s">
        <v>19</v>
      </c>
      <c r="BK208" s="116">
        <f>ROUND($L$208*$K$208,2)</f>
        <v>0</v>
      </c>
      <c r="BL208" s="6" t="s">
        <v>207</v>
      </c>
    </row>
    <row r="209" spans="2:51" s="6" customFormat="1" ht="15.75" customHeight="1">
      <c r="B209" s="117"/>
      <c r="E209" s="118"/>
      <c r="F209" s="182" t="s">
        <v>626</v>
      </c>
      <c r="G209" s="183"/>
      <c r="H209" s="183"/>
      <c r="I209" s="183"/>
      <c r="K209" s="119">
        <v>1163.825</v>
      </c>
      <c r="R209" s="120"/>
      <c r="T209" s="121"/>
      <c r="AA209" s="122"/>
      <c r="AT209" s="118" t="s">
        <v>151</v>
      </c>
      <c r="AU209" s="118" t="s">
        <v>99</v>
      </c>
      <c r="AV209" s="118" t="s">
        <v>99</v>
      </c>
      <c r="AW209" s="118" t="s">
        <v>109</v>
      </c>
      <c r="AX209" s="118" t="s">
        <v>19</v>
      </c>
      <c r="AY209" s="118" t="s">
        <v>143</v>
      </c>
    </row>
    <row r="210" spans="2:64" s="6" customFormat="1" ht="27" customHeight="1">
      <c r="B210" s="19"/>
      <c r="C210" s="123" t="s">
        <v>468</v>
      </c>
      <c r="D210" s="123" t="s">
        <v>163</v>
      </c>
      <c r="E210" s="124" t="s">
        <v>266</v>
      </c>
      <c r="F210" s="186" t="s">
        <v>267</v>
      </c>
      <c r="G210" s="187"/>
      <c r="H210" s="187"/>
      <c r="I210" s="187"/>
      <c r="J210" s="125" t="s">
        <v>158</v>
      </c>
      <c r="K210" s="126">
        <v>565.2</v>
      </c>
      <c r="L210" s="188">
        <v>0</v>
      </c>
      <c r="M210" s="187"/>
      <c r="N210" s="188">
        <f>ROUND($L$210*$K$210,2)</f>
        <v>0</v>
      </c>
      <c r="O210" s="180"/>
      <c r="P210" s="180"/>
      <c r="Q210" s="180"/>
      <c r="R210" s="20"/>
      <c r="T210" s="113"/>
      <c r="U210" s="25" t="s">
        <v>39</v>
      </c>
      <c r="V210" s="114">
        <v>0</v>
      </c>
      <c r="W210" s="114">
        <f>$V$210*$K$210</f>
        <v>0</v>
      </c>
      <c r="X210" s="114">
        <v>0.0025</v>
      </c>
      <c r="Y210" s="114">
        <f>$X$210*$K$210</f>
        <v>1.413</v>
      </c>
      <c r="Z210" s="114">
        <v>0</v>
      </c>
      <c r="AA210" s="115">
        <f>$Z$210*$K$210</f>
        <v>0</v>
      </c>
      <c r="AR210" s="6" t="s">
        <v>257</v>
      </c>
      <c r="AT210" s="6" t="s">
        <v>163</v>
      </c>
      <c r="AU210" s="6" t="s">
        <v>99</v>
      </c>
      <c r="AY210" s="6" t="s">
        <v>143</v>
      </c>
      <c r="BE210" s="116">
        <f>IF($U$210="základní",$N$210,0)</f>
        <v>0</v>
      </c>
      <c r="BF210" s="116">
        <f>IF($U$210="snížená",$N$210,0)</f>
        <v>0</v>
      </c>
      <c r="BG210" s="116">
        <f>IF($U$210="zákl. přenesená",$N$210,0)</f>
        <v>0</v>
      </c>
      <c r="BH210" s="116">
        <f>IF($U$210="sníž. přenesená",$N$210,0)</f>
        <v>0</v>
      </c>
      <c r="BI210" s="116">
        <f>IF($U$210="nulová",$N$210,0)</f>
        <v>0</v>
      </c>
      <c r="BJ210" s="6" t="s">
        <v>19</v>
      </c>
      <c r="BK210" s="116">
        <f>ROUND($L$210*$K$210,2)</f>
        <v>0</v>
      </c>
      <c r="BL210" s="6" t="s">
        <v>207</v>
      </c>
    </row>
    <row r="211" spans="2:64" s="6" customFormat="1" ht="27" customHeight="1">
      <c r="B211" s="19"/>
      <c r="C211" s="123" t="s">
        <v>245</v>
      </c>
      <c r="D211" s="123" t="s">
        <v>163</v>
      </c>
      <c r="E211" s="124" t="s">
        <v>269</v>
      </c>
      <c r="F211" s="186" t="s">
        <v>270</v>
      </c>
      <c r="G211" s="187"/>
      <c r="H211" s="187"/>
      <c r="I211" s="187"/>
      <c r="J211" s="125" t="s">
        <v>158</v>
      </c>
      <c r="K211" s="126">
        <v>565.2</v>
      </c>
      <c r="L211" s="188">
        <v>0</v>
      </c>
      <c r="M211" s="187"/>
      <c r="N211" s="188">
        <f>ROUND($L$211*$K$211,2)</f>
        <v>0</v>
      </c>
      <c r="O211" s="180"/>
      <c r="P211" s="180"/>
      <c r="Q211" s="180"/>
      <c r="R211" s="20"/>
      <c r="T211" s="113"/>
      <c r="U211" s="25" t="s">
        <v>39</v>
      </c>
      <c r="V211" s="114">
        <v>0</v>
      </c>
      <c r="W211" s="114">
        <f>$V$211*$K$211</f>
        <v>0</v>
      </c>
      <c r="X211" s="114">
        <v>0.002</v>
      </c>
      <c r="Y211" s="114">
        <f>$X$211*$K$211</f>
        <v>1.1304</v>
      </c>
      <c r="Z211" s="114">
        <v>0</v>
      </c>
      <c r="AA211" s="115">
        <f>$Z$211*$K$211</f>
        <v>0</v>
      </c>
      <c r="AR211" s="6" t="s">
        <v>257</v>
      </c>
      <c r="AT211" s="6" t="s">
        <v>163</v>
      </c>
      <c r="AU211" s="6" t="s">
        <v>99</v>
      </c>
      <c r="AY211" s="6" t="s">
        <v>143</v>
      </c>
      <c r="BE211" s="116">
        <f>IF($U$211="základní",$N$211,0)</f>
        <v>0</v>
      </c>
      <c r="BF211" s="116">
        <f>IF($U$211="snížená",$N$211,0)</f>
        <v>0</v>
      </c>
      <c r="BG211" s="116">
        <f>IF($U$211="zákl. přenesená",$N$211,0)</f>
        <v>0</v>
      </c>
      <c r="BH211" s="116">
        <f>IF($U$211="sníž. přenesená",$N$211,0)</f>
        <v>0</v>
      </c>
      <c r="BI211" s="116">
        <f>IF($U$211="nulová",$N$211,0)</f>
        <v>0</v>
      </c>
      <c r="BJ211" s="6" t="s">
        <v>19</v>
      </c>
      <c r="BK211" s="116">
        <f>ROUND($L$211*$K$211,2)</f>
        <v>0</v>
      </c>
      <c r="BL211" s="6" t="s">
        <v>207</v>
      </c>
    </row>
    <row r="212" spans="2:64" s="6" customFormat="1" ht="27" customHeight="1">
      <c r="B212" s="19"/>
      <c r="C212" s="109" t="s">
        <v>298</v>
      </c>
      <c r="D212" s="109" t="s">
        <v>145</v>
      </c>
      <c r="E212" s="110" t="s">
        <v>272</v>
      </c>
      <c r="F212" s="179" t="s">
        <v>273</v>
      </c>
      <c r="G212" s="180"/>
      <c r="H212" s="180"/>
      <c r="I212" s="180"/>
      <c r="J212" s="111" t="s">
        <v>261</v>
      </c>
      <c r="K212" s="112">
        <v>3289.482</v>
      </c>
      <c r="L212" s="181">
        <v>0</v>
      </c>
      <c r="M212" s="180"/>
      <c r="N212" s="181">
        <f>ROUND($L$212*$K$212,2)</f>
        <v>0</v>
      </c>
      <c r="O212" s="180"/>
      <c r="P212" s="180"/>
      <c r="Q212" s="180"/>
      <c r="R212" s="20"/>
      <c r="T212" s="113"/>
      <c r="U212" s="25" t="s">
        <v>39</v>
      </c>
      <c r="V212" s="114">
        <v>0</v>
      </c>
      <c r="W212" s="114">
        <f>$V$212*$K$212</f>
        <v>0</v>
      </c>
      <c r="X212" s="114">
        <v>0</v>
      </c>
      <c r="Y212" s="114">
        <f>$X$212*$K$212</f>
        <v>0</v>
      </c>
      <c r="Z212" s="114">
        <v>0</v>
      </c>
      <c r="AA212" s="115">
        <f>$Z$212*$K$212</f>
        <v>0</v>
      </c>
      <c r="AR212" s="6" t="s">
        <v>207</v>
      </c>
      <c r="AT212" s="6" t="s">
        <v>145</v>
      </c>
      <c r="AU212" s="6" t="s">
        <v>99</v>
      </c>
      <c r="AY212" s="6" t="s">
        <v>143</v>
      </c>
      <c r="BE212" s="116">
        <f>IF($U$212="základní",$N$212,0)</f>
        <v>0</v>
      </c>
      <c r="BF212" s="116">
        <f>IF($U$212="snížená",$N$212,0)</f>
        <v>0</v>
      </c>
      <c r="BG212" s="116">
        <f>IF($U$212="zákl. přenesená",$N$212,0)</f>
        <v>0</v>
      </c>
      <c r="BH212" s="116">
        <f>IF($U$212="sníž. přenesená",$N$212,0)</f>
        <v>0</v>
      </c>
      <c r="BI212" s="116">
        <f>IF($U$212="nulová",$N$212,0)</f>
        <v>0</v>
      </c>
      <c r="BJ212" s="6" t="s">
        <v>19</v>
      </c>
      <c r="BK212" s="116">
        <f>ROUND($L$212*$K$212,2)</f>
        <v>0</v>
      </c>
      <c r="BL212" s="6" t="s">
        <v>207</v>
      </c>
    </row>
    <row r="213" spans="2:63" s="99" customFormat="1" ht="30.75" customHeight="1">
      <c r="B213" s="100"/>
      <c r="D213" s="108" t="s">
        <v>119</v>
      </c>
      <c r="N213" s="177">
        <f>$BK$213</f>
        <v>0</v>
      </c>
      <c r="O213" s="178"/>
      <c r="P213" s="178"/>
      <c r="Q213" s="178"/>
      <c r="R213" s="103"/>
      <c r="T213" s="104"/>
      <c r="W213" s="105">
        <f>SUM($W$214:$W$215)</f>
        <v>2.325</v>
      </c>
      <c r="Y213" s="105">
        <f>SUM($Y$214:$Y$215)</f>
        <v>0.00303</v>
      </c>
      <c r="AA213" s="106">
        <f>SUM($AA$214:$AA$215)</f>
        <v>0.05115</v>
      </c>
      <c r="AR213" s="102" t="s">
        <v>99</v>
      </c>
      <c r="AT213" s="102" t="s">
        <v>73</v>
      </c>
      <c r="AU213" s="102" t="s">
        <v>19</v>
      </c>
      <c r="AY213" s="102" t="s">
        <v>143</v>
      </c>
      <c r="BK213" s="107">
        <f>SUM($BK$214:$BK$215)</f>
        <v>0</v>
      </c>
    </row>
    <row r="214" spans="2:64" s="6" customFormat="1" ht="15.75" customHeight="1">
      <c r="B214" s="19"/>
      <c r="C214" s="109" t="s">
        <v>469</v>
      </c>
      <c r="D214" s="109" t="s">
        <v>145</v>
      </c>
      <c r="E214" s="110" t="s">
        <v>275</v>
      </c>
      <c r="F214" s="179" t="s">
        <v>621</v>
      </c>
      <c r="G214" s="180"/>
      <c r="H214" s="180"/>
      <c r="I214" s="180"/>
      <c r="J214" s="111" t="s">
        <v>276</v>
      </c>
      <c r="K214" s="112">
        <v>3</v>
      </c>
      <c r="L214" s="181">
        <v>0</v>
      </c>
      <c r="M214" s="180"/>
      <c r="N214" s="181">
        <f>ROUND($L$214*$K$214,2)</f>
        <v>0</v>
      </c>
      <c r="O214" s="180"/>
      <c r="P214" s="180"/>
      <c r="Q214" s="180"/>
      <c r="R214" s="20"/>
      <c r="T214" s="113"/>
      <c r="U214" s="25" t="s">
        <v>39</v>
      </c>
      <c r="V214" s="114">
        <v>0.361</v>
      </c>
      <c r="W214" s="114">
        <f>$V$214*$K$214</f>
        <v>1.083</v>
      </c>
      <c r="X214" s="114">
        <v>0.00101</v>
      </c>
      <c r="Y214" s="114">
        <f>$X$214*$K$214</f>
        <v>0.00303</v>
      </c>
      <c r="Z214" s="114">
        <v>0</v>
      </c>
      <c r="AA214" s="115">
        <f>$Z$214*$K$214</f>
        <v>0</v>
      </c>
      <c r="AR214" s="6" t="s">
        <v>207</v>
      </c>
      <c r="AT214" s="6" t="s">
        <v>145</v>
      </c>
      <c r="AU214" s="6" t="s">
        <v>99</v>
      </c>
      <c r="AY214" s="6" t="s">
        <v>143</v>
      </c>
      <c r="BE214" s="116">
        <f>IF($U$214="základní",$N$214,0)</f>
        <v>0</v>
      </c>
      <c r="BF214" s="116">
        <f>IF($U$214="snížená",$N$214,0)</f>
        <v>0</v>
      </c>
      <c r="BG214" s="116">
        <f>IF($U$214="zákl. přenesená",$N$214,0)</f>
        <v>0</v>
      </c>
      <c r="BH214" s="116">
        <f>IF($U$214="sníž. přenesená",$N$214,0)</f>
        <v>0</v>
      </c>
      <c r="BI214" s="116">
        <f>IF($U$214="nulová",$N$214,0)</f>
        <v>0</v>
      </c>
      <c r="BJ214" s="6" t="s">
        <v>19</v>
      </c>
      <c r="BK214" s="116">
        <f>ROUND($L$214*$K$214,2)</f>
        <v>0</v>
      </c>
      <c r="BL214" s="6" t="s">
        <v>207</v>
      </c>
    </row>
    <row r="215" spans="2:64" s="6" customFormat="1" ht="15.75" customHeight="1">
      <c r="B215" s="19"/>
      <c r="C215" s="109" t="s">
        <v>470</v>
      </c>
      <c r="D215" s="109" t="s">
        <v>145</v>
      </c>
      <c r="E215" s="110" t="s">
        <v>278</v>
      </c>
      <c r="F215" s="179" t="s">
        <v>620</v>
      </c>
      <c r="G215" s="180"/>
      <c r="H215" s="180"/>
      <c r="I215" s="180"/>
      <c r="J215" s="111" t="s">
        <v>276</v>
      </c>
      <c r="K215" s="112">
        <v>3</v>
      </c>
      <c r="L215" s="181">
        <v>0</v>
      </c>
      <c r="M215" s="180"/>
      <c r="N215" s="181">
        <f>ROUND($L$215*$K$215,2)</f>
        <v>0</v>
      </c>
      <c r="O215" s="180"/>
      <c r="P215" s="180"/>
      <c r="Q215" s="180"/>
      <c r="R215" s="20"/>
      <c r="T215" s="113"/>
      <c r="U215" s="25" t="s">
        <v>39</v>
      </c>
      <c r="V215" s="114">
        <v>0.414</v>
      </c>
      <c r="W215" s="114">
        <f>$V$215*$K$215</f>
        <v>1.242</v>
      </c>
      <c r="X215" s="114">
        <v>0</v>
      </c>
      <c r="Y215" s="114">
        <f>$X$215*$K$215</f>
        <v>0</v>
      </c>
      <c r="Z215" s="114">
        <v>0.01705</v>
      </c>
      <c r="AA215" s="115">
        <f>$Z$215*$K$215</f>
        <v>0.05115</v>
      </c>
      <c r="AR215" s="6" t="s">
        <v>207</v>
      </c>
      <c r="AT215" s="6" t="s">
        <v>145</v>
      </c>
      <c r="AU215" s="6" t="s">
        <v>99</v>
      </c>
      <c r="AY215" s="6" t="s">
        <v>143</v>
      </c>
      <c r="BE215" s="116">
        <f>IF($U$215="základní",$N$215,0)</f>
        <v>0</v>
      </c>
      <c r="BF215" s="116">
        <f>IF($U$215="snížená",$N$215,0)</f>
        <v>0</v>
      </c>
      <c r="BG215" s="116">
        <f>IF($U$215="zákl. přenesená",$N$215,0)</f>
        <v>0</v>
      </c>
      <c r="BH215" s="116">
        <f>IF($U$215="sníž. přenesená",$N$215,0)</f>
        <v>0</v>
      </c>
      <c r="BI215" s="116">
        <f>IF($U$215="nulová",$N$215,0)</f>
        <v>0</v>
      </c>
      <c r="BJ215" s="6" t="s">
        <v>19</v>
      </c>
      <c r="BK215" s="116">
        <f>ROUND($L$215*$K$215,2)</f>
        <v>0</v>
      </c>
      <c r="BL215" s="6" t="s">
        <v>207</v>
      </c>
    </row>
    <row r="216" spans="2:63" s="99" customFormat="1" ht="30.75" customHeight="1">
      <c r="B216" s="100"/>
      <c r="D216" s="108" t="s">
        <v>120</v>
      </c>
      <c r="N216" s="177">
        <f>$BK$216</f>
        <v>0</v>
      </c>
      <c r="O216" s="178"/>
      <c r="P216" s="178"/>
      <c r="Q216" s="178"/>
      <c r="R216" s="103"/>
      <c r="T216" s="104"/>
      <c r="W216" s="105">
        <f>SUM($W$217:$W$218)</f>
        <v>24.3</v>
      </c>
      <c r="Y216" s="105">
        <f>SUM($Y$217:$Y$218)</f>
        <v>0.0282</v>
      </c>
      <c r="AA216" s="106">
        <f>SUM($AA$217:$AA$218)</f>
        <v>0</v>
      </c>
      <c r="AR216" s="102" t="s">
        <v>99</v>
      </c>
      <c r="AT216" s="102" t="s">
        <v>73</v>
      </c>
      <c r="AU216" s="102" t="s">
        <v>19</v>
      </c>
      <c r="AY216" s="102" t="s">
        <v>143</v>
      </c>
      <c r="BK216" s="107">
        <f>SUM($BK$217:$BK$218)</f>
        <v>0</v>
      </c>
    </row>
    <row r="217" spans="2:64" s="6" customFormat="1" ht="27" customHeight="1">
      <c r="B217" s="19"/>
      <c r="C217" s="109" t="s">
        <v>471</v>
      </c>
      <c r="D217" s="109" t="s">
        <v>145</v>
      </c>
      <c r="E217" s="110" t="s">
        <v>472</v>
      </c>
      <c r="F217" s="179" t="s">
        <v>473</v>
      </c>
      <c r="G217" s="180"/>
      <c r="H217" s="180"/>
      <c r="I217" s="180"/>
      <c r="J217" s="111" t="s">
        <v>155</v>
      </c>
      <c r="K217" s="112">
        <v>60</v>
      </c>
      <c r="L217" s="181">
        <v>0</v>
      </c>
      <c r="M217" s="180"/>
      <c r="N217" s="181">
        <f>ROUND($L$217*$K$217,2)</f>
        <v>0</v>
      </c>
      <c r="O217" s="180"/>
      <c r="P217" s="180"/>
      <c r="Q217" s="180"/>
      <c r="R217" s="20"/>
      <c r="T217" s="113"/>
      <c r="U217" s="25" t="s">
        <v>39</v>
      </c>
      <c r="V217" s="114">
        <v>0.405</v>
      </c>
      <c r="W217" s="114">
        <f>$V$217*$K$217</f>
        <v>24.3</v>
      </c>
      <c r="X217" s="114">
        <v>0.00047</v>
      </c>
      <c r="Y217" s="114">
        <f>$X$217*$K$217</f>
        <v>0.0282</v>
      </c>
      <c r="Z217" s="114">
        <v>0</v>
      </c>
      <c r="AA217" s="115">
        <f>$Z$217*$K$217</f>
        <v>0</v>
      </c>
      <c r="AR217" s="6" t="s">
        <v>207</v>
      </c>
      <c r="AT217" s="6" t="s">
        <v>145</v>
      </c>
      <c r="AU217" s="6" t="s">
        <v>99</v>
      </c>
      <c r="AY217" s="6" t="s">
        <v>143</v>
      </c>
      <c r="BE217" s="116">
        <f>IF($U$217="základní",$N$217,0)</f>
        <v>0</v>
      </c>
      <c r="BF217" s="116">
        <f>IF($U$217="snížená",$N$217,0)</f>
        <v>0</v>
      </c>
      <c r="BG217" s="116">
        <f>IF($U$217="zákl. přenesená",$N$217,0)</f>
        <v>0</v>
      </c>
      <c r="BH217" s="116">
        <f>IF($U$217="sníž. přenesená",$N$217,0)</f>
        <v>0</v>
      </c>
      <c r="BI217" s="116">
        <f>IF($U$217="nulová",$N$217,0)</f>
        <v>0</v>
      </c>
      <c r="BJ217" s="6" t="s">
        <v>19</v>
      </c>
      <c r="BK217" s="116">
        <f>ROUND($L$217*$K$217,2)</f>
        <v>0</v>
      </c>
      <c r="BL217" s="6" t="s">
        <v>207</v>
      </c>
    </row>
    <row r="218" spans="2:64" s="6" customFormat="1" ht="27" customHeight="1">
      <c r="B218" s="19"/>
      <c r="C218" s="109" t="s">
        <v>474</v>
      </c>
      <c r="D218" s="109" t="s">
        <v>145</v>
      </c>
      <c r="E218" s="110" t="s">
        <v>283</v>
      </c>
      <c r="F218" s="179" t="s">
        <v>284</v>
      </c>
      <c r="G218" s="180"/>
      <c r="H218" s="180"/>
      <c r="I218" s="180"/>
      <c r="J218" s="111" t="s">
        <v>261</v>
      </c>
      <c r="K218" s="112">
        <v>171.6</v>
      </c>
      <c r="L218" s="181">
        <v>0</v>
      </c>
      <c r="M218" s="180"/>
      <c r="N218" s="181">
        <f>ROUND($L$218*$K$218,2)</f>
        <v>0</v>
      </c>
      <c r="O218" s="180"/>
      <c r="P218" s="180"/>
      <c r="Q218" s="180"/>
      <c r="R218" s="20"/>
      <c r="T218" s="113"/>
      <c r="U218" s="25" t="s">
        <v>39</v>
      </c>
      <c r="V218" s="114">
        <v>0</v>
      </c>
      <c r="W218" s="114">
        <f>$V$218*$K$218</f>
        <v>0</v>
      </c>
      <c r="X218" s="114">
        <v>0</v>
      </c>
      <c r="Y218" s="114">
        <f>$X$218*$K$218</f>
        <v>0</v>
      </c>
      <c r="Z218" s="114">
        <v>0</v>
      </c>
      <c r="AA218" s="115">
        <f>$Z$218*$K$218</f>
        <v>0</v>
      </c>
      <c r="AR218" s="6" t="s">
        <v>207</v>
      </c>
      <c r="AT218" s="6" t="s">
        <v>145</v>
      </c>
      <c r="AU218" s="6" t="s">
        <v>99</v>
      </c>
      <c r="AY218" s="6" t="s">
        <v>143</v>
      </c>
      <c r="BE218" s="116">
        <f>IF($U$218="základní",$N$218,0)</f>
        <v>0</v>
      </c>
      <c r="BF218" s="116">
        <f>IF($U$218="snížená",$N$218,0)</f>
        <v>0</v>
      </c>
      <c r="BG218" s="116">
        <f>IF($U$218="zákl. přenesená",$N$218,0)</f>
        <v>0</v>
      </c>
      <c r="BH218" s="116">
        <f>IF($U$218="sníž. přenesená",$N$218,0)</f>
        <v>0</v>
      </c>
      <c r="BI218" s="116">
        <f>IF($U$218="nulová",$N$218,0)</f>
        <v>0</v>
      </c>
      <c r="BJ218" s="6" t="s">
        <v>19</v>
      </c>
      <c r="BK218" s="116">
        <f>ROUND($L$218*$K$218,2)</f>
        <v>0</v>
      </c>
      <c r="BL218" s="6" t="s">
        <v>207</v>
      </c>
    </row>
    <row r="219" spans="2:63" s="99" customFormat="1" ht="30.75" customHeight="1">
      <c r="B219" s="100"/>
      <c r="D219" s="108" t="s">
        <v>121</v>
      </c>
      <c r="N219" s="177">
        <f>$BK$219</f>
        <v>0</v>
      </c>
      <c r="O219" s="178"/>
      <c r="P219" s="178"/>
      <c r="Q219" s="178"/>
      <c r="R219" s="103"/>
      <c r="T219" s="104"/>
      <c r="W219" s="105">
        <f>$W$220</f>
        <v>68.766</v>
      </c>
      <c r="Y219" s="105">
        <f>$Y$220</f>
        <v>0</v>
      </c>
      <c r="AA219" s="106">
        <f>$AA$220</f>
        <v>0</v>
      </c>
      <c r="AR219" s="102" t="s">
        <v>99</v>
      </c>
      <c r="AT219" s="102" t="s">
        <v>73</v>
      </c>
      <c r="AU219" s="102" t="s">
        <v>19</v>
      </c>
      <c r="AY219" s="102" t="s">
        <v>143</v>
      </c>
      <c r="BK219" s="107">
        <f>$BK$220</f>
        <v>0</v>
      </c>
    </row>
    <row r="220" spans="2:64" s="6" customFormat="1" ht="15.75" customHeight="1">
      <c r="B220" s="19"/>
      <c r="C220" s="109" t="s">
        <v>475</v>
      </c>
      <c r="D220" s="109" t="s">
        <v>145</v>
      </c>
      <c r="E220" s="110" t="s">
        <v>286</v>
      </c>
      <c r="F220" s="179" t="s">
        <v>394</v>
      </c>
      <c r="G220" s="180"/>
      <c r="H220" s="180"/>
      <c r="I220" s="180"/>
      <c r="J220" s="111" t="s">
        <v>155</v>
      </c>
      <c r="K220" s="112">
        <v>157</v>
      </c>
      <c r="L220" s="181">
        <v>0</v>
      </c>
      <c r="M220" s="180"/>
      <c r="N220" s="181">
        <f>ROUND($L$220*$K$220,2)</f>
        <v>0</v>
      </c>
      <c r="O220" s="180"/>
      <c r="P220" s="180"/>
      <c r="Q220" s="180"/>
      <c r="R220" s="20"/>
      <c r="T220" s="113"/>
      <c r="U220" s="25" t="s">
        <v>39</v>
      </c>
      <c r="V220" s="114">
        <v>0.438</v>
      </c>
      <c r="W220" s="114">
        <f>$V$220*$K$220</f>
        <v>68.766</v>
      </c>
      <c r="X220" s="114">
        <v>0</v>
      </c>
      <c r="Y220" s="114">
        <f>$X$220*$K$220</f>
        <v>0</v>
      </c>
      <c r="Z220" s="114">
        <v>0</v>
      </c>
      <c r="AA220" s="115">
        <f>$Z$220*$K$220</f>
        <v>0</v>
      </c>
      <c r="AR220" s="6" t="s">
        <v>207</v>
      </c>
      <c r="AT220" s="6" t="s">
        <v>145</v>
      </c>
      <c r="AU220" s="6" t="s">
        <v>99</v>
      </c>
      <c r="AY220" s="6" t="s">
        <v>143</v>
      </c>
      <c r="BE220" s="116">
        <f>IF($U$220="základní",$N$220,0)</f>
        <v>0</v>
      </c>
      <c r="BF220" s="116">
        <f>IF($U$220="snížená",$N$220,0)</f>
        <v>0</v>
      </c>
      <c r="BG220" s="116">
        <f>IF($U$220="zákl. přenesená",$N$220,0)</f>
        <v>0</v>
      </c>
      <c r="BH220" s="116">
        <f>IF($U$220="sníž. přenesená",$N$220,0)</f>
        <v>0</v>
      </c>
      <c r="BI220" s="116">
        <f>IF($U$220="nulová",$N$220,0)</f>
        <v>0</v>
      </c>
      <c r="BJ220" s="6" t="s">
        <v>19</v>
      </c>
      <c r="BK220" s="116">
        <f>ROUND($L$220*$K$220,2)</f>
        <v>0</v>
      </c>
      <c r="BL220" s="6" t="s">
        <v>207</v>
      </c>
    </row>
    <row r="221" spans="2:63" s="99" customFormat="1" ht="30.75" customHeight="1">
      <c r="B221" s="100"/>
      <c r="D221" s="108" t="s">
        <v>420</v>
      </c>
      <c r="N221" s="177">
        <f>$BK$221</f>
        <v>0</v>
      </c>
      <c r="O221" s="178"/>
      <c r="P221" s="178"/>
      <c r="Q221" s="178"/>
      <c r="R221" s="103"/>
      <c r="T221" s="104"/>
      <c r="W221" s="105">
        <f>SUM($W$222:$W$227)</f>
        <v>263.4684</v>
      </c>
      <c r="Y221" s="105">
        <f>SUM($Y$222:$Y$227)</f>
        <v>15.622325</v>
      </c>
      <c r="AA221" s="106">
        <f>SUM($AA$222:$AA$227)</f>
        <v>12.0857684</v>
      </c>
      <c r="AR221" s="102" t="s">
        <v>99</v>
      </c>
      <c r="AT221" s="102" t="s">
        <v>73</v>
      </c>
      <c r="AU221" s="102" t="s">
        <v>19</v>
      </c>
      <c r="AY221" s="102" t="s">
        <v>143</v>
      </c>
      <c r="BK221" s="107">
        <f>SUM($BK$222:$BK$227)</f>
        <v>0</v>
      </c>
    </row>
    <row r="222" spans="2:64" s="6" customFormat="1" ht="27" customHeight="1">
      <c r="B222" s="19"/>
      <c r="C222" s="109" t="s">
        <v>228</v>
      </c>
      <c r="D222" s="109" t="s">
        <v>145</v>
      </c>
      <c r="E222" s="110" t="s">
        <v>476</v>
      </c>
      <c r="F222" s="179" t="s">
        <v>477</v>
      </c>
      <c r="G222" s="180"/>
      <c r="H222" s="180"/>
      <c r="I222" s="180"/>
      <c r="J222" s="111" t="s">
        <v>158</v>
      </c>
      <c r="K222" s="112">
        <v>337.78</v>
      </c>
      <c r="L222" s="181">
        <v>0</v>
      </c>
      <c r="M222" s="180"/>
      <c r="N222" s="181">
        <f>ROUND($L$222*$K$222,2)</f>
        <v>0</v>
      </c>
      <c r="O222" s="180"/>
      <c r="P222" s="180"/>
      <c r="Q222" s="180"/>
      <c r="R222" s="20"/>
      <c r="T222" s="113"/>
      <c r="U222" s="25" t="s">
        <v>39</v>
      </c>
      <c r="V222" s="114">
        <v>0.33</v>
      </c>
      <c r="W222" s="114">
        <f>$V$222*$K$222</f>
        <v>111.4674</v>
      </c>
      <c r="X222" s="114">
        <v>0.03282</v>
      </c>
      <c r="Y222" s="114">
        <f>$X$222*$K$222</f>
        <v>11.0859396</v>
      </c>
      <c r="Z222" s="114">
        <v>0</v>
      </c>
      <c r="AA222" s="115">
        <f>$Z$222*$K$222</f>
        <v>0</v>
      </c>
      <c r="AR222" s="6" t="s">
        <v>207</v>
      </c>
      <c r="AT222" s="6" t="s">
        <v>145</v>
      </c>
      <c r="AU222" s="6" t="s">
        <v>99</v>
      </c>
      <c r="AY222" s="6" t="s">
        <v>143</v>
      </c>
      <c r="BE222" s="116">
        <f>IF($U$222="základní",$N$222,0)</f>
        <v>0</v>
      </c>
      <c r="BF222" s="116">
        <f>IF($U$222="snížená",$N$222,0)</f>
        <v>0</v>
      </c>
      <c r="BG222" s="116">
        <f>IF($U$222="zákl. přenesená",$N$222,0)</f>
        <v>0</v>
      </c>
      <c r="BH222" s="116">
        <f>IF($U$222="sníž. přenesená",$N$222,0)</f>
        <v>0</v>
      </c>
      <c r="BI222" s="116">
        <f>IF($U$222="nulová",$N$222,0)</f>
        <v>0</v>
      </c>
      <c r="BJ222" s="6" t="s">
        <v>19</v>
      </c>
      <c r="BK222" s="116">
        <f>ROUND($L$222*$K$222,2)</f>
        <v>0</v>
      </c>
      <c r="BL222" s="6" t="s">
        <v>207</v>
      </c>
    </row>
    <row r="223" spans="2:51" s="6" customFormat="1" ht="15.75" customHeight="1">
      <c r="B223" s="117"/>
      <c r="E223" s="118"/>
      <c r="F223" s="182" t="s">
        <v>467</v>
      </c>
      <c r="G223" s="183"/>
      <c r="H223" s="183"/>
      <c r="I223" s="183"/>
      <c r="K223" s="119">
        <v>337.78</v>
      </c>
      <c r="R223" s="120"/>
      <c r="T223" s="121"/>
      <c r="AA223" s="122"/>
      <c r="AT223" s="118" t="s">
        <v>151</v>
      </c>
      <c r="AU223" s="118" t="s">
        <v>99</v>
      </c>
      <c r="AV223" s="118" t="s">
        <v>99</v>
      </c>
      <c r="AW223" s="118" t="s">
        <v>109</v>
      </c>
      <c r="AX223" s="118" t="s">
        <v>19</v>
      </c>
      <c r="AY223" s="118" t="s">
        <v>143</v>
      </c>
    </row>
    <row r="224" spans="2:64" s="6" customFormat="1" ht="39" customHeight="1">
      <c r="B224" s="19"/>
      <c r="C224" s="109" t="s">
        <v>304</v>
      </c>
      <c r="D224" s="109" t="s">
        <v>145</v>
      </c>
      <c r="E224" s="110" t="s">
        <v>478</v>
      </c>
      <c r="F224" s="179" t="s">
        <v>479</v>
      </c>
      <c r="G224" s="180"/>
      <c r="H224" s="180"/>
      <c r="I224" s="180"/>
      <c r="J224" s="111" t="s">
        <v>158</v>
      </c>
      <c r="K224" s="112">
        <v>337.78</v>
      </c>
      <c r="L224" s="181">
        <v>0</v>
      </c>
      <c r="M224" s="180"/>
      <c r="N224" s="181">
        <f>ROUND($L$224*$K$224,2)</f>
        <v>0</v>
      </c>
      <c r="O224" s="180"/>
      <c r="P224" s="180"/>
      <c r="Q224" s="180"/>
      <c r="R224" s="20"/>
      <c r="T224" s="113"/>
      <c r="U224" s="25" t="s">
        <v>39</v>
      </c>
      <c r="V224" s="114">
        <v>0.157</v>
      </c>
      <c r="W224" s="114">
        <f>$V$224*$K$224</f>
        <v>53.031459999999996</v>
      </c>
      <c r="X224" s="114">
        <v>0</v>
      </c>
      <c r="Y224" s="114">
        <f>$X$224*$K$224</f>
        <v>0</v>
      </c>
      <c r="Z224" s="114">
        <v>0.03578</v>
      </c>
      <c r="AA224" s="115">
        <f>$Z$224*$K$224</f>
        <v>12.0857684</v>
      </c>
      <c r="AR224" s="6" t="s">
        <v>207</v>
      </c>
      <c r="AT224" s="6" t="s">
        <v>145</v>
      </c>
      <c r="AU224" s="6" t="s">
        <v>99</v>
      </c>
      <c r="AY224" s="6" t="s">
        <v>143</v>
      </c>
      <c r="BE224" s="116">
        <f>IF($U$224="základní",$N$224,0)</f>
        <v>0</v>
      </c>
      <c r="BF224" s="116">
        <f>IF($U$224="snížená",$N$224,0)</f>
        <v>0</v>
      </c>
      <c r="BG224" s="116">
        <f>IF($U$224="zákl. přenesená",$N$224,0)</f>
        <v>0</v>
      </c>
      <c r="BH224" s="116">
        <f>IF($U$224="sníž. přenesená",$N$224,0)</f>
        <v>0</v>
      </c>
      <c r="BI224" s="116">
        <f>IF($U$224="nulová",$N$224,0)</f>
        <v>0</v>
      </c>
      <c r="BJ224" s="6" t="s">
        <v>19</v>
      </c>
      <c r="BK224" s="116">
        <f>ROUND($L$224*$K$224,2)</f>
        <v>0</v>
      </c>
      <c r="BL224" s="6" t="s">
        <v>207</v>
      </c>
    </row>
    <row r="225" spans="2:51" s="6" customFormat="1" ht="15.75" customHeight="1">
      <c r="B225" s="117"/>
      <c r="E225" s="118"/>
      <c r="F225" s="182" t="s">
        <v>467</v>
      </c>
      <c r="G225" s="183"/>
      <c r="H225" s="183"/>
      <c r="I225" s="183"/>
      <c r="K225" s="119">
        <v>337.78</v>
      </c>
      <c r="R225" s="120"/>
      <c r="T225" s="121"/>
      <c r="AA225" s="122"/>
      <c r="AT225" s="118" t="s">
        <v>151</v>
      </c>
      <c r="AU225" s="118" t="s">
        <v>99</v>
      </c>
      <c r="AV225" s="118" t="s">
        <v>99</v>
      </c>
      <c r="AW225" s="118" t="s">
        <v>109</v>
      </c>
      <c r="AX225" s="118" t="s">
        <v>19</v>
      </c>
      <c r="AY225" s="118" t="s">
        <v>143</v>
      </c>
    </row>
    <row r="226" spans="2:64" s="6" customFormat="1" ht="27" customHeight="1">
      <c r="B226" s="19"/>
      <c r="C226" s="109" t="s">
        <v>363</v>
      </c>
      <c r="D226" s="109" t="s">
        <v>145</v>
      </c>
      <c r="E226" s="110" t="s">
        <v>480</v>
      </c>
      <c r="F226" s="179" t="s">
        <v>481</v>
      </c>
      <c r="G226" s="180"/>
      <c r="H226" s="180"/>
      <c r="I226" s="180"/>
      <c r="J226" s="111" t="s">
        <v>158</v>
      </c>
      <c r="K226" s="112">
        <v>337.78</v>
      </c>
      <c r="L226" s="181">
        <v>0</v>
      </c>
      <c r="M226" s="180"/>
      <c r="N226" s="181">
        <f>ROUND($L$226*$K$226,2)</f>
        <v>0</v>
      </c>
      <c r="O226" s="180"/>
      <c r="P226" s="180"/>
      <c r="Q226" s="180"/>
      <c r="R226" s="20"/>
      <c r="T226" s="113"/>
      <c r="U226" s="25" t="s">
        <v>39</v>
      </c>
      <c r="V226" s="114">
        <v>0.293</v>
      </c>
      <c r="W226" s="114">
        <f>$V$226*$K$226</f>
        <v>98.96953999999998</v>
      </c>
      <c r="X226" s="114">
        <v>0.01343</v>
      </c>
      <c r="Y226" s="114">
        <f>$X$226*$K$226</f>
        <v>4.5363853999999995</v>
      </c>
      <c r="Z226" s="114">
        <v>0</v>
      </c>
      <c r="AA226" s="115">
        <f>$Z$226*$K$226</f>
        <v>0</v>
      </c>
      <c r="AR226" s="6" t="s">
        <v>207</v>
      </c>
      <c r="AT226" s="6" t="s">
        <v>145</v>
      </c>
      <c r="AU226" s="6" t="s">
        <v>99</v>
      </c>
      <c r="AY226" s="6" t="s">
        <v>143</v>
      </c>
      <c r="BE226" s="116">
        <f>IF($U$226="základní",$N$226,0)</f>
        <v>0</v>
      </c>
      <c r="BF226" s="116">
        <f>IF($U$226="snížená",$N$226,0)</f>
        <v>0</v>
      </c>
      <c r="BG226" s="116">
        <f>IF($U$226="zákl. přenesená",$N$226,0)</f>
        <v>0</v>
      </c>
      <c r="BH226" s="116">
        <f>IF($U$226="sníž. přenesená",$N$226,0)</f>
        <v>0</v>
      </c>
      <c r="BI226" s="116">
        <f>IF($U$226="nulová",$N$226,0)</f>
        <v>0</v>
      </c>
      <c r="BJ226" s="6" t="s">
        <v>19</v>
      </c>
      <c r="BK226" s="116">
        <f>ROUND($L$226*$K$226,2)</f>
        <v>0</v>
      </c>
      <c r="BL226" s="6" t="s">
        <v>207</v>
      </c>
    </row>
    <row r="227" spans="2:64" s="6" customFormat="1" ht="27" customHeight="1">
      <c r="B227" s="19"/>
      <c r="C227" s="109" t="s">
        <v>366</v>
      </c>
      <c r="D227" s="109" t="s">
        <v>145</v>
      </c>
      <c r="E227" s="110" t="s">
        <v>482</v>
      </c>
      <c r="F227" s="179" t="s">
        <v>483</v>
      </c>
      <c r="G227" s="180"/>
      <c r="H227" s="180"/>
      <c r="I227" s="180"/>
      <c r="J227" s="111" t="s">
        <v>261</v>
      </c>
      <c r="K227" s="112">
        <v>6208.396</v>
      </c>
      <c r="L227" s="181">
        <v>0</v>
      </c>
      <c r="M227" s="180"/>
      <c r="N227" s="181">
        <f>ROUND($L$227*$K$227,2)</f>
        <v>0</v>
      </c>
      <c r="O227" s="180"/>
      <c r="P227" s="180"/>
      <c r="Q227" s="180"/>
      <c r="R227" s="20"/>
      <c r="T227" s="113"/>
      <c r="U227" s="25" t="s">
        <v>39</v>
      </c>
      <c r="V227" s="114">
        <v>0</v>
      </c>
      <c r="W227" s="114">
        <f>$V$227*$K$227</f>
        <v>0</v>
      </c>
      <c r="X227" s="114">
        <v>0</v>
      </c>
      <c r="Y227" s="114">
        <f>$X$227*$K$227</f>
        <v>0</v>
      </c>
      <c r="Z227" s="114">
        <v>0</v>
      </c>
      <c r="AA227" s="115">
        <f>$Z$227*$K$227</f>
        <v>0</v>
      </c>
      <c r="AR227" s="6" t="s">
        <v>207</v>
      </c>
      <c r="AT227" s="6" t="s">
        <v>145</v>
      </c>
      <c r="AU227" s="6" t="s">
        <v>99</v>
      </c>
      <c r="AY227" s="6" t="s">
        <v>143</v>
      </c>
      <c r="BE227" s="116">
        <f>IF($U$227="základní",$N$227,0)</f>
        <v>0</v>
      </c>
      <c r="BF227" s="116">
        <f>IF($U$227="snížená",$N$227,0)</f>
        <v>0</v>
      </c>
      <c r="BG227" s="116">
        <f>IF($U$227="zákl. přenesená",$N$227,0)</f>
        <v>0</v>
      </c>
      <c r="BH227" s="116">
        <f>IF($U$227="sníž. přenesená",$N$227,0)</f>
        <v>0</v>
      </c>
      <c r="BI227" s="116">
        <f>IF($U$227="nulová",$N$227,0)</f>
        <v>0</v>
      </c>
      <c r="BJ227" s="6" t="s">
        <v>19</v>
      </c>
      <c r="BK227" s="116">
        <f>ROUND($L$227*$K$227,2)</f>
        <v>0</v>
      </c>
      <c r="BL227" s="6" t="s">
        <v>207</v>
      </c>
    </row>
    <row r="228" spans="2:63" s="99" customFormat="1" ht="30.75" customHeight="1">
      <c r="B228" s="100"/>
      <c r="D228" s="108" t="s">
        <v>122</v>
      </c>
      <c r="N228" s="177">
        <f>$BK$228</f>
        <v>0</v>
      </c>
      <c r="O228" s="178"/>
      <c r="P228" s="178"/>
      <c r="Q228" s="178"/>
      <c r="R228" s="103"/>
      <c r="T228" s="104"/>
      <c r="W228" s="105">
        <f>SUM($W$229:$W$235)</f>
        <v>272.9249</v>
      </c>
      <c r="Y228" s="105">
        <f>SUM($Y$229:$Y$235)</f>
        <v>0.8005789999999999</v>
      </c>
      <c r="AA228" s="106">
        <f>SUM($AA$229:$AA$235)</f>
        <v>0.5095384000000001</v>
      </c>
      <c r="AR228" s="102" t="s">
        <v>99</v>
      </c>
      <c r="AT228" s="102" t="s">
        <v>73</v>
      </c>
      <c r="AU228" s="102" t="s">
        <v>19</v>
      </c>
      <c r="AY228" s="102" t="s">
        <v>143</v>
      </c>
      <c r="BK228" s="107">
        <f>SUM($BK$229:$BK$235)</f>
        <v>0</v>
      </c>
    </row>
    <row r="229" spans="2:64" s="6" customFormat="1" ht="27" customHeight="1">
      <c r="B229" s="19"/>
      <c r="C229" s="109" t="s">
        <v>393</v>
      </c>
      <c r="D229" s="109" t="s">
        <v>145</v>
      </c>
      <c r="E229" s="110" t="s">
        <v>289</v>
      </c>
      <c r="F229" s="179" t="s">
        <v>290</v>
      </c>
      <c r="G229" s="180"/>
      <c r="H229" s="180"/>
      <c r="I229" s="180"/>
      <c r="J229" s="111" t="s">
        <v>155</v>
      </c>
      <c r="K229" s="112">
        <v>128.54</v>
      </c>
      <c r="L229" s="181">
        <v>0</v>
      </c>
      <c r="M229" s="180"/>
      <c r="N229" s="181">
        <f>ROUND($L$229*$K$229,2)</f>
        <v>0</v>
      </c>
      <c r="O229" s="180"/>
      <c r="P229" s="180"/>
      <c r="Q229" s="180"/>
      <c r="R229" s="20"/>
      <c r="T229" s="113"/>
      <c r="U229" s="25" t="s">
        <v>39</v>
      </c>
      <c r="V229" s="114">
        <v>0.43</v>
      </c>
      <c r="W229" s="114">
        <f>$V$229*$K$229</f>
        <v>55.2722</v>
      </c>
      <c r="X229" s="114">
        <v>0</v>
      </c>
      <c r="Y229" s="114">
        <f>$X$229*$K$229</f>
        <v>0</v>
      </c>
      <c r="Z229" s="114">
        <v>0.00191</v>
      </c>
      <c r="AA229" s="115">
        <f>$Z$229*$K$229</f>
        <v>0.2455114</v>
      </c>
      <c r="AR229" s="6" t="s">
        <v>207</v>
      </c>
      <c r="AT229" s="6" t="s">
        <v>145</v>
      </c>
      <c r="AU229" s="6" t="s">
        <v>99</v>
      </c>
      <c r="AY229" s="6" t="s">
        <v>143</v>
      </c>
      <c r="BE229" s="116">
        <f>IF($U$229="základní",$N$229,0)</f>
        <v>0</v>
      </c>
      <c r="BF229" s="116">
        <f>IF($U$229="snížená",$N$229,0)</f>
        <v>0</v>
      </c>
      <c r="BG229" s="116">
        <f>IF($U$229="zákl. přenesená",$N$229,0)</f>
        <v>0</v>
      </c>
      <c r="BH229" s="116">
        <f>IF($U$229="sníž. přenesená",$N$229,0)</f>
        <v>0</v>
      </c>
      <c r="BI229" s="116">
        <f>IF($U$229="nulová",$N$229,0)</f>
        <v>0</v>
      </c>
      <c r="BJ229" s="6" t="s">
        <v>19</v>
      </c>
      <c r="BK229" s="116">
        <f>ROUND($L$229*$K$229,2)</f>
        <v>0</v>
      </c>
      <c r="BL229" s="6" t="s">
        <v>207</v>
      </c>
    </row>
    <row r="230" spans="2:51" s="6" customFormat="1" ht="15.75" customHeight="1">
      <c r="B230" s="117"/>
      <c r="E230" s="118"/>
      <c r="F230" s="182" t="s">
        <v>484</v>
      </c>
      <c r="G230" s="183"/>
      <c r="H230" s="183"/>
      <c r="I230" s="183"/>
      <c r="K230" s="119">
        <v>128.54</v>
      </c>
      <c r="R230" s="120"/>
      <c r="T230" s="121"/>
      <c r="AA230" s="122"/>
      <c r="AT230" s="118" t="s">
        <v>151</v>
      </c>
      <c r="AU230" s="118" t="s">
        <v>99</v>
      </c>
      <c r="AV230" s="118" t="s">
        <v>99</v>
      </c>
      <c r="AW230" s="118" t="s">
        <v>109</v>
      </c>
      <c r="AX230" s="118" t="s">
        <v>19</v>
      </c>
      <c r="AY230" s="118" t="s">
        <v>143</v>
      </c>
    </row>
    <row r="231" spans="2:64" s="6" customFormat="1" ht="15.75" customHeight="1">
      <c r="B231" s="19"/>
      <c r="C231" s="109" t="s">
        <v>301</v>
      </c>
      <c r="D231" s="109" t="s">
        <v>145</v>
      </c>
      <c r="E231" s="110" t="s">
        <v>293</v>
      </c>
      <c r="F231" s="179" t="s">
        <v>294</v>
      </c>
      <c r="G231" s="180"/>
      <c r="H231" s="180"/>
      <c r="I231" s="180"/>
      <c r="J231" s="111" t="s">
        <v>155</v>
      </c>
      <c r="K231" s="112">
        <v>158.1</v>
      </c>
      <c r="L231" s="181">
        <v>0</v>
      </c>
      <c r="M231" s="180"/>
      <c r="N231" s="181">
        <f>ROUND($L$231*$K$231,2)</f>
        <v>0</v>
      </c>
      <c r="O231" s="180"/>
      <c r="P231" s="180"/>
      <c r="Q231" s="180"/>
      <c r="R231" s="20"/>
      <c r="T231" s="113"/>
      <c r="U231" s="25" t="s">
        <v>39</v>
      </c>
      <c r="V231" s="114">
        <v>0.195</v>
      </c>
      <c r="W231" s="114">
        <f>$V$231*$K$231</f>
        <v>30.8295</v>
      </c>
      <c r="X231" s="114">
        <v>0</v>
      </c>
      <c r="Y231" s="114">
        <f>$X$231*$K$231</f>
        <v>0</v>
      </c>
      <c r="Z231" s="114">
        <v>0.00167</v>
      </c>
      <c r="AA231" s="115">
        <f>$Z$231*$K$231</f>
        <v>0.264027</v>
      </c>
      <c r="AR231" s="6" t="s">
        <v>207</v>
      </c>
      <c r="AT231" s="6" t="s">
        <v>145</v>
      </c>
      <c r="AU231" s="6" t="s">
        <v>99</v>
      </c>
      <c r="AY231" s="6" t="s">
        <v>143</v>
      </c>
      <c r="BE231" s="116">
        <f>IF($U$231="základní",$N$231,0)</f>
        <v>0</v>
      </c>
      <c r="BF231" s="116">
        <f>IF($U$231="snížená",$N$231,0)</f>
        <v>0</v>
      </c>
      <c r="BG231" s="116">
        <f>IF($U$231="zákl. přenesená",$N$231,0)</f>
        <v>0</v>
      </c>
      <c r="BH231" s="116">
        <f>IF($U$231="sníž. přenesená",$N$231,0)</f>
        <v>0</v>
      </c>
      <c r="BI231" s="116">
        <f>IF($U$231="nulová",$N$231,0)</f>
        <v>0</v>
      </c>
      <c r="BJ231" s="6" t="s">
        <v>19</v>
      </c>
      <c r="BK231" s="116">
        <f>ROUND($L$231*$K$231,2)</f>
        <v>0</v>
      </c>
      <c r="BL231" s="6" t="s">
        <v>207</v>
      </c>
    </row>
    <row r="232" spans="2:64" s="6" customFormat="1" ht="27" customHeight="1">
      <c r="B232" s="19"/>
      <c r="C232" s="109" t="s">
        <v>309</v>
      </c>
      <c r="D232" s="109" t="s">
        <v>145</v>
      </c>
      <c r="E232" s="110" t="s">
        <v>296</v>
      </c>
      <c r="F232" s="179" t="s">
        <v>297</v>
      </c>
      <c r="G232" s="180"/>
      <c r="H232" s="180"/>
      <c r="I232" s="180"/>
      <c r="J232" s="111" t="s">
        <v>155</v>
      </c>
      <c r="K232" s="112">
        <v>158.1</v>
      </c>
      <c r="L232" s="181">
        <v>0</v>
      </c>
      <c r="M232" s="180"/>
      <c r="N232" s="181">
        <f>ROUND($L$232*$K$232,2)</f>
        <v>0</v>
      </c>
      <c r="O232" s="180"/>
      <c r="P232" s="180"/>
      <c r="Q232" s="180"/>
      <c r="R232" s="20"/>
      <c r="T232" s="113"/>
      <c r="U232" s="25" t="s">
        <v>39</v>
      </c>
      <c r="V232" s="114">
        <v>0.347</v>
      </c>
      <c r="W232" s="114">
        <f>$V$232*$K$232</f>
        <v>54.860699999999994</v>
      </c>
      <c r="X232" s="114">
        <v>0.00146</v>
      </c>
      <c r="Y232" s="114">
        <f>$X$232*$K$232</f>
        <v>0.23082599999999998</v>
      </c>
      <c r="Z232" s="114">
        <v>0</v>
      </c>
      <c r="AA232" s="115">
        <f>$Z$232*$K$232</f>
        <v>0</v>
      </c>
      <c r="AR232" s="6" t="s">
        <v>207</v>
      </c>
      <c r="AT232" s="6" t="s">
        <v>145</v>
      </c>
      <c r="AU232" s="6" t="s">
        <v>99</v>
      </c>
      <c r="AY232" s="6" t="s">
        <v>143</v>
      </c>
      <c r="BE232" s="116">
        <f>IF($U$232="základní",$N$232,0)</f>
        <v>0</v>
      </c>
      <c r="BF232" s="116">
        <f>IF($U$232="snížená",$N$232,0)</f>
        <v>0</v>
      </c>
      <c r="BG232" s="116">
        <f>IF($U$232="zákl. přenesená",$N$232,0)</f>
        <v>0</v>
      </c>
      <c r="BH232" s="116">
        <f>IF($U$232="sníž. přenesená",$N$232,0)</f>
        <v>0</v>
      </c>
      <c r="BI232" s="116">
        <f>IF($U$232="nulová",$N$232,0)</f>
        <v>0</v>
      </c>
      <c r="BJ232" s="6" t="s">
        <v>19</v>
      </c>
      <c r="BK232" s="116">
        <f>ROUND($L$232*$K$232,2)</f>
        <v>0</v>
      </c>
      <c r="BL232" s="6" t="s">
        <v>207</v>
      </c>
    </row>
    <row r="233" spans="2:64" s="6" customFormat="1" ht="39" customHeight="1">
      <c r="B233" s="19"/>
      <c r="C233" s="109" t="s">
        <v>318</v>
      </c>
      <c r="D233" s="109" t="s">
        <v>145</v>
      </c>
      <c r="E233" s="110" t="s">
        <v>401</v>
      </c>
      <c r="F233" s="179" t="s">
        <v>628</v>
      </c>
      <c r="G233" s="180"/>
      <c r="H233" s="180"/>
      <c r="I233" s="180"/>
      <c r="J233" s="111" t="s">
        <v>155</v>
      </c>
      <c r="K233" s="112">
        <v>178.9</v>
      </c>
      <c r="L233" s="181">
        <v>0</v>
      </c>
      <c r="M233" s="180"/>
      <c r="N233" s="181">
        <f>ROUND($L$233*$K$233,2)</f>
        <v>0</v>
      </c>
      <c r="O233" s="180"/>
      <c r="P233" s="180"/>
      <c r="Q233" s="180"/>
      <c r="R233" s="20"/>
      <c r="T233" s="113"/>
      <c r="U233" s="25" t="s">
        <v>39</v>
      </c>
      <c r="V233" s="114">
        <v>0.625</v>
      </c>
      <c r="W233" s="114">
        <f>$V$233*$K$233</f>
        <v>111.8125</v>
      </c>
      <c r="X233" s="114">
        <v>0.00257</v>
      </c>
      <c r="Y233" s="114">
        <f>$X$233*$K$233</f>
        <v>0.459773</v>
      </c>
      <c r="Z233" s="114">
        <v>0</v>
      </c>
      <c r="AA233" s="115">
        <f>$Z$233*$K$233</f>
        <v>0</v>
      </c>
      <c r="AR233" s="6" t="s">
        <v>207</v>
      </c>
      <c r="AT233" s="6" t="s">
        <v>145</v>
      </c>
      <c r="AU233" s="6" t="s">
        <v>99</v>
      </c>
      <c r="AY233" s="6" t="s">
        <v>143</v>
      </c>
      <c r="BE233" s="116">
        <f>IF($U$233="základní",$N$233,0)</f>
        <v>0</v>
      </c>
      <c r="BF233" s="116">
        <f>IF($U$233="snížená",$N$233,0)</f>
        <v>0</v>
      </c>
      <c r="BG233" s="116">
        <f>IF($U$233="zákl. přenesená",$N$233,0)</f>
        <v>0</v>
      </c>
      <c r="BH233" s="116">
        <f>IF($U$233="sníž. přenesená",$N$233,0)</f>
        <v>0</v>
      </c>
      <c r="BI233" s="116">
        <f>IF($U$233="nulová",$N$233,0)</f>
        <v>0</v>
      </c>
      <c r="BJ233" s="6" t="s">
        <v>19</v>
      </c>
      <c r="BK233" s="116">
        <f>ROUND($L$233*$K$233,2)</f>
        <v>0</v>
      </c>
      <c r="BL233" s="6" t="s">
        <v>207</v>
      </c>
    </row>
    <row r="234" spans="2:64" s="6" customFormat="1" ht="39" customHeight="1">
      <c r="B234" s="19"/>
      <c r="C234" s="109" t="s">
        <v>397</v>
      </c>
      <c r="D234" s="109" t="s">
        <v>145</v>
      </c>
      <c r="E234" s="110" t="s">
        <v>299</v>
      </c>
      <c r="F234" s="179" t="s">
        <v>629</v>
      </c>
      <c r="G234" s="180"/>
      <c r="H234" s="180"/>
      <c r="I234" s="180"/>
      <c r="J234" s="111" t="s">
        <v>155</v>
      </c>
      <c r="K234" s="112">
        <v>26</v>
      </c>
      <c r="L234" s="181">
        <v>0</v>
      </c>
      <c r="M234" s="180"/>
      <c r="N234" s="181">
        <f>ROUND($L$234*$K$234,2)</f>
        <v>0</v>
      </c>
      <c r="O234" s="180"/>
      <c r="P234" s="180"/>
      <c r="Q234" s="180"/>
      <c r="R234" s="20"/>
      <c r="T234" s="113"/>
      <c r="U234" s="25" t="s">
        <v>39</v>
      </c>
      <c r="V234" s="114">
        <v>0.775</v>
      </c>
      <c r="W234" s="114">
        <f>$V$234*$K$234</f>
        <v>20.150000000000002</v>
      </c>
      <c r="X234" s="114">
        <v>0.00423</v>
      </c>
      <c r="Y234" s="114">
        <f>$X$234*$K$234</f>
        <v>0.10998000000000001</v>
      </c>
      <c r="Z234" s="114">
        <v>0</v>
      </c>
      <c r="AA234" s="115">
        <f>$Z$234*$K$234</f>
        <v>0</v>
      </c>
      <c r="AR234" s="6" t="s">
        <v>207</v>
      </c>
      <c r="AT234" s="6" t="s">
        <v>145</v>
      </c>
      <c r="AU234" s="6" t="s">
        <v>99</v>
      </c>
      <c r="AY234" s="6" t="s">
        <v>143</v>
      </c>
      <c r="BE234" s="116">
        <f>IF($U$234="základní",$N$234,0)</f>
        <v>0</v>
      </c>
      <c r="BF234" s="116">
        <f>IF($U$234="snížená",$N$234,0)</f>
        <v>0</v>
      </c>
      <c r="BG234" s="116">
        <f>IF($U$234="zákl. přenesená",$N$234,0)</f>
        <v>0</v>
      </c>
      <c r="BH234" s="116">
        <f>IF($U$234="sníž. přenesená",$N$234,0)</f>
        <v>0</v>
      </c>
      <c r="BI234" s="116">
        <f>IF($U$234="nulová",$N$234,0)</f>
        <v>0</v>
      </c>
      <c r="BJ234" s="6" t="s">
        <v>19</v>
      </c>
      <c r="BK234" s="116">
        <f>ROUND($L$234*$K$234,2)</f>
        <v>0</v>
      </c>
      <c r="BL234" s="6" t="s">
        <v>207</v>
      </c>
    </row>
    <row r="235" spans="2:64" s="6" customFormat="1" ht="27" customHeight="1">
      <c r="B235" s="19"/>
      <c r="C235" s="109" t="s">
        <v>400</v>
      </c>
      <c r="D235" s="109" t="s">
        <v>145</v>
      </c>
      <c r="E235" s="110" t="s">
        <v>302</v>
      </c>
      <c r="F235" s="179" t="s">
        <v>303</v>
      </c>
      <c r="G235" s="180"/>
      <c r="H235" s="180"/>
      <c r="I235" s="180"/>
      <c r="J235" s="111" t="s">
        <v>261</v>
      </c>
      <c r="K235" s="112">
        <v>1756.334</v>
      </c>
      <c r="L235" s="181">
        <v>0</v>
      </c>
      <c r="M235" s="180"/>
      <c r="N235" s="181">
        <f>ROUND($L$235*$K$235,2)</f>
        <v>0</v>
      </c>
      <c r="O235" s="180"/>
      <c r="P235" s="180"/>
      <c r="Q235" s="180"/>
      <c r="R235" s="20"/>
      <c r="T235" s="113"/>
      <c r="U235" s="25" t="s">
        <v>39</v>
      </c>
      <c r="V235" s="114">
        <v>0</v>
      </c>
      <c r="W235" s="114">
        <f>$V$235*$K$235</f>
        <v>0</v>
      </c>
      <c r="X235" s="114">
        <v>0</v>
      </c>
      <c r="Y235" s="114">
        <f>$X$235*$K$235</f>
        <v>0</v>
      </c>
      <c r="Z235" s="114">
        <v>0</v>
      </c>
      <c r="AA235" s="115">
        <f>$Z$235*$K$235</f>
        <v>0</v>
      </c>
      <c r="AR235" s="6" t="s">
        <v>207</v>
      </c>
      <c r="AT235" s="6" t="s">
        <v>145</v>
      </c>
      <c r="AU235" s="6" t="s">
        <v>99</v>
      </c>
      <c r="AY235" s="6" t="s">
        <v>143</v>
      </c>
      <c r="BE235" s="116">
        <f>IF($U$235="základní",$N$235,0)</f>
        <v>0</v>
      </c>
      <c r="BF235" s="116">
        <f>IF($U$235="snížená",$N$235,0)</f>
        <v>0</v>
      </c>
      <c r="BG235" s="116">
        <f>IF($U$235="zákl. přenesená",$N$235,0)</f>
        <v>0</v>
      </c>
      <c r="BH235" s="116">
        <f>IF($U$235="sníž. přenesená",$N$235,0)</f>
        <v>0</v>
      </c>
      <c r="BI235" s="116">
        <f>IF($U$235="nulová",$N$235,0)</f>
        <v>0</v>
      </c>
      <c r="BJ235" s="6" t="s">
        <v>19</v>
      </c>
      <c r="BK235" s="116">
        <f>ROUND($L$235*$K$235,2)</f>
        <v>0</v>
      </c>
      <c r="BL235" s="6" t="s">
        <v>207</v>
      </c>
    </row>
    <row r="236" spans="2:63" s="99" customFormat="1" ht="30.75" customHeight="1">
      <c r="B236" s="100"/>
      <c r="D236" s="108" t="s">
        <v>123</v>
      </c>
      <c r="N236" s="177">
        <f>$BK$236</f>
        <v>0</v>
      </c>
      <c r="O236" s="178"/>
      <c r="P236" s="178"/>
      <c r="Q236" s="178"/>
      <c r="R236" s="103"/>
      <c r="T236" s="104"/>
      <c r="W236" s="105">
        <f>SUM($W$237:$W$240)</f>
        <v>13.0592</v>
      </c>
      <c r="Y236" s="105">
        <f>SUM($Y$237:$Y$240)</f>
        <v>0.06678</v>
      </c>
      <c r="AA236" s="106">
        <f>SUM($AA$237:$AA$240)</f>
        <v>0</v>
      </c>
      <c r="AR236" s="102" t="s">
        <v>99</v>
      </c>
      <c r="AT236" s="102" t="s">
        <v>73</v>
      </c>
      <c r="AU236" s="102" t="s">
        <v>19</v>
      </c>
      <c r="AY236" s="102" t="s">
        <v>143</v>
      </c>
      <c r="BK236" s="107">
        <f>SUM($BK$237:$BK$240)</f>
        <v>0</v>
      </c>
    </row>
    <row r="237" spans="2:64" s="6" customFormat="1" ht="39" customHeight="1">
      <c r="B237" s="19"/>
      <c r="C237" s="109" t="s">
        <v>347</v>
      </c>
      <c r="D237" s="109" t="s">
        <v>145</v>
      </c>
      <c r="E237" s="110" t="s">
        <v>305</v>
      </c>
      <c r="F237" s="179" t="s">
        <v>306</v>
      </c>
      <c r="G237" s="180"/>
      <c r="H237" s="180"/>
      <c r="I237" s="180"/>
      <c r="J237" s="111" t="s">
        <v>158</v>
      </c>
      <c r="K237" s="112">
        <v>29.68</v>
      </c>
      <c r="L237" s="181">
        <v>0</v>
      </c>
      <c r="M237" s="180"/>
      <c r="N237" s="181">
        <f>ROUND($L$237*$K$237,2)</f>
        <v>0</v>
      </c>
      <c r="O237" s="180"/>
      <c r="P237" s="180"/>
      <c r="Q237" s="180"/>
      <c r="R237" s="20"/>
      <c r="T237" s="113"/>
      <c r="U237" s="25" t="s">
        <v>39</v>
      </c>
      <c r="V237" s="114">
        <v>0.44</v>
      </c>
      <c r="W237" s="114">
        <f>$V$237*$K$237</f>
        <v>13.0592</v>
      </c>
      <c r="X237" s="114">
        <v>0.00095</v>
      </c>
      <c r="Y237" s="114">
        <f>$X$237*$K$237</f>
        <v>0.028196</v>
      </c>
      <c r="Z237" s="114">
        <v>0</v>
      </c>
      <c r="AA237" s="115">
        <f>$Z$237*$K$237</f>
        <v>0</v>
      </c>
      <c r="AR237" s="6" t="s">
        <v>207</v>
      </c>
      <c r="AT237" s="6" t="s">
        <v>145</v>
      </c>
      <c r="AU237" s="6" t="s">
        <v>99</v>
      </c>
      <c r="AY237" s="6" t="s">
        <v>143</v>
      </c>
      <c r="BE237" s="116">
        <f>IF($U$237="základní",$N$237,0)</f>
        <v>0</v>
      </c>
      <c r="BF237" s="116">
        <f>IF($U$237="snížená",$N$237,0)</f>
        <v>0</v>
      </c>
      <c r="BG237" s="116">
        <f>IF($U$237="zákl. přenesená",$N$237,0)</f>
        <v>0</v>
      </c>
      <c r="BH237" s="116">
        <f>IF($U$237="sníž. přenesená",$N$237,0)</f>
        <v>0</v>
      </c>
      <c r="BI237" s="116">
        <f>IF($U$237="nulová",$N$237,0)</f>
        <v>0</v>
      </c>
      <c r="BJ237" s="6" t="s">
        <v>19</v>
      </c>
      <c r="BK237" s="116">
        <f>ROUND($L$237*$K$237,2)</f>
        <v>0</v>
      </c>
      <c r="BL237" s="6" t="s">
        <v>207</v>
      </c>
    </row>
    <row r="238" spans="2:51" s="6" customFormat="1" ht="15.75" customHeight="1">
      <c r="B238" s="117"/>
      <c r="E238" s="118"/>
      <c r="F238" s="182" t="s">
        <v>485</v>
      </c>
      <c r="G238" s="183"/>
      <c r="H238" s="183"/>
      <c r="I238" s="183"/>
      <c r="K238" s="119">
        <v>29.68</v>
      </c>
      <c r="R238" s="120"/>
      <c r="T238" s="121"/>
      <c r="AA238" s="122"/>
      <c r="AT238" s="118" t="s">
        <v>151</v>
      </c>
      <c r="AU238" s="118" t="s">
        <v>99</v>
      </c>
      <c r="AV238" s="118" t="s">
        <v>99</v>
      </c>
      <c r="AW238" s="118" t="s">
        <v>109</v>
      </c>
      <c r="AX238" s="118" t="s">
        <v>19</v>
      </c>
      <c r="AY238" s="118" t="s">
        <v>143</v>
      </c>
    </row>
    <row r="239" spans="2:64" s="6" customFormat="1" ht="27" customHeight="1">
      <c r="B239" s="19"/>
      <c r="C239" s="123" t="s">
        <v>351</v>
      </c>
      <c r="D239" s="123" t="s">
        <v>163</v>
      </c>
      <c r="E239" s="124" t="s">
        <v>308</v>
      </c>
      <c r="F239" s="186" t="s">
        <v>609</v>
      </c>
      <c r="G239" s="187"/>
      <c r="H239" s="187"/>
      <c r="I239" s="187"/>
      <c r="J239" s="125" t="s">
        <v>158</v>
      </c>
      <c r="K239" s="126">
        <v>29.68</v>
      </c>
      <c r="L239" s="188">
        <v>0</v>
      </c>
      <c r="M239" s="187"/>
      <c r="N239" s="188">
        <f>ROUND($L$239*$K$239,2)</f>
        <v>0</v>
      </c>
      <c r="O239" s="180"/>
      <c r="P239" s="180"/>
      <c r="Q239" s="180"/>
      <c r="R239" s="20"/>
      <c r="T239" s="113"/>
      <c r="U239" s="25" t="s">
        <v>39</v>
      </c>
      <c r="V239" s="114">
        <v>0</v>
      </c>
      <c r="W239" s="114">
        <f>$V$239*$K$239</f>
        <v>0</v>
      </c>
      <c r="X239" s="114">
        <v>0.0013</v>
      </c>
      <c r="Y239" s="114">
        <f>$X$239*$K$239</f>
        <v>0.038584</v>
      </c>
      <c r="Z239" s="114">
        <v>0</v>
      </c>
      <c r="AA239" s="115">
        <f>$Z$239*$K$239</f>
        <v>0</v>
      </c>
      <c r="AR239" s="6" t="s">
        <v>257</v>
      </c>
      <c r="AT239" s="6" t="s">
        <v>163</v>
      </c>
      <c r="AU239" s="6" t="s">
        <v>99</v>
      </c>
      <c r="AY239" s="6" t="s">
        <v>143</v>
      </c>
      <c r="BE239" s="116">
        <f>IF($U$239="základní",$N$239,0)</f>
        <v>0</v>
      </c>
      <c r="BF239" s="116">
        <f>IF($U$239="snížená",$N$239,0)</f>
        <v>0</v>
      </c>
      <c r="BG239" s="116">
        <f>IF($U$239="zákl. přenesená",$N$239,0)</f>
        <v>0</v>
      </c>
      <c r="BH239" s="116">
        <f>IF($U$239="sníž. přenesená",$N$239,0)</f>
        <v>0</v>
      </c>
      <c r="BI239" s="116">
        <f>IF($U$239="nulová",$N$239,0)</f>
        <v>0</v>
      </c>
      <c r="BJ239" s="6" t="s">
        <v>19</v>
      </c>
      <c r="BK239" s="116">
        <f>ROUND($L$239*$K$239,2)</f>
        <v>0</v>
      </c>
      <c r="BL239" s="6" t="s">
        <v>207</v>
      </c>
    </row>
    <row r="240" spans="2:64" s="6" customFormat="1" ht="27" customHeight="1">
      <c r="B240" s="19"/>
      <c r="C240" s="109" t="s">
        <v>333</v>
      </c>
      <c r="D240" s="109" t="s">
        <v>145</v>
      </c>
      <c r="E240" s="110" t="s">
        <v>313</v>
      </c>
      <c r="F240" s="179" t="s">
        <v>314</v>
      </c>
      <c r="G240" s="180"/>
      <c r="H240" s="180"/>
      <c r="I240" s="180"/>
      <c r="J240" s="111" t="s">
        <v>261</v>
      </c>
      <c r="K240" s="112">
        <v>172.471</v>
      </c>
      <c r="L240" s="181">
        <v>0</v>
      </c>
      <c r="M240" s="180"/>
      <c r="N240" s="181">
        <f>ROUND($L$240*$K$240,2)</f>
        <v>0</v>
      </c>
      <c r="O240" s="180"/>
      <c r="P240" s="180"/>
      <c r="Q240" s="180"/>
      <c r="R240" s="20"/>
      <c r="T240" s="113"/>
      <c r="U240" s="25" t="s">
        <v>39</v>
      </c>
      <c r="V240" s="114">
        <v>0</v>
      </c>
      <c r="W240" s="114">
        <f>$V$240*$K$240</f>
        <v>0</v>
      </c>
      <c r="X240" s="114">
        <v>0</v>
      </c>
      <c r="Y240" s="114">
        <f>$X$240*$K$240</f>
        <v>0</v>
      </c>
      <c r="Z240" s="114">
        <v>0</v>
      </c>
      <c r="AA240" s="115">
        <f>$Z$240*$K$240</f>
        <v>0</v>
      </c>
      <c r="AR240" s="6" t="s">
        <v>207</v>
      </c>
      <c r="AT240" s="6" t="s">
        <v>145</v>
      </c>
      <c r="AU240" s="6" t="s">
        <v>99</v>
      </c>
      <c r="AY240" s="6" t="s">
        <v>143</v>
      </c>
      <c r="BE240" s="116">
        <f>IF($U$240="základní",$N$240,0)</f>
        <v>0</v>
      </c>
      <c r="BF240" s="116">
        <f>IF($U$240="snížená",$N$240,0)</f>
        <v>0</v>
      </c>
      <c r="BG240" s="116">
        <f>IF($U$240="zákl. přenesená",$N$240,0)</f>
        <v>0</v>
      </c>
      <c r="BH240" s="116">
        <f>IF($U$240="sníž. přenesená",$N$240,0)</f>
        <v>0</v>
      </c>
      <c r="BI240" s="116">
        <f>IF($U$240="nulová",$N$240,0)</f>
        <v>0</v>
      </c>
      <c r="BJ240" s="6" t="s">
        <v>19</v>
      </c>
      <c r="BK240" s="116">
        <f>ROUND($L$240*$K$240,2)</f>
        <v>0</v>
      </c>
      <c r="BL240" s="6" t="s">
        <v>207</v>
      </c>
    </row>
    <row r="241" spans="2:63" s="99" customFormat="1" ht="30.75" customHeight="1">
      <c r="B241" s="100"/>
      <c r="D241" s="108" t="s">
        <v>124</v>
      </c>
      <c r="N241" s="177">
        <f>$BK$241</f>
        <v>0</v>
      </c>
      <c r="O241" s="178"/>
      <c r="P241" s="178"/>
      <c r="Q241" s="178"/>
      <c r="R241" s="103"/>
      <c r="T241" s="104"/>
      <c r="W241" s="105">
        <f>SUM($W$242:$W$253)</f>
        <v>513.585381</v>
      </c>
      <c r="Y241" s="105">
        <f>SUM($Y$242:$Y$253)</f>
        <v>7.2371235</v>
      </c>
      <c r="AA241" s="106">
        <f>SUM($AA$242:$AA$253)</f>
        <v>0</v>
      </c>
      <c r="AR241" s="102" t="s">
        <v>99</v>
      </c>
      <c r="AT241" s="102" t="s">
        <v>73</v>
      </c>
      <c r="AU241" s="102" t="s">
        <v>19</v>
      </c>
      <c r="AY241" s="102" t="s">
        <v>143</v>
      </c>
      <c r="BK241" s="107">
        <f>SUM($BK$242:$BK$253)</f>
        <v>0</v>
      </c>
    </row>
    <row r="242" spans="2:64" s="6" customFormat="1" ht="15.75" customHeight="1">
      <c r="B242" s="19"/>
      <c r="C242" s="109" t="s">
        <v>268</v>
      </c>
      <c r="D242" s="109" t="s">
        <v>145</v>
      </c>
      <c r="E242" s="110" t="s">
        <v>486</v>
      </c>
      <c r="F242" s="179" t="s">
        <v>487</v>
      </c>
      <c r="G242" s="180"/>
      <c r="H242" s="180"/>
      <c r="I242" s="180"/>
      <c r="J242" s="111" t="s">
        <v>158</v>
      </c>
      <c r="K242" s="112">
        <v>38.511</v>
      </c>
      <c r="L242" s="181">
        <v>0</v>
      </c>
      <c r="M242" s="180"/>
      <c r="N242" s="181">
        <f>ROUND($L$242*$K$242,2)</f>
        <v>0</v>
      </c>
      <c r="O242" s="180"/>
      <c r="P242" s="180"/>
      <c r="Q242" s="180"/>
      <c r="R242" s="20"/>
      <c r="T242" s="113"/>
      <c r="U242" s="25" t="s">
        <v>39</v>
      </c>
      <c r="V242" s="114">
        <v>0.431</v>
      </c>
      <c r="W242" s="114">
        <f>$V$242*$K$242</f>
        <v>16.598241</v>
      </c>
      <c r="X242" s="114">
        <v>0</v>
      </c>
      <c r="Y242" s="114">
        <f>$X$242*$K$242</f>
        <v>0</v>
      </c>
      <c r="Z242" s="114">
        <v>0</v>
      </c>
      <c r="AA242" s="115">
        <f>$Z$242*$K$242</f>
        <v>0</v>
      </c>
      <c r="AR242" s="6" t="s">
        <v>207</v>
      </c>
      <c r="AT242" s="6" t="s">
        <v>145</v>
      </c>
      <c r="AU242" s="6" t="s">
        <v>99</v>
      </c>
      <c r="AY242" s="6" t="s">
        <v>143</v>
      </c>
      <c r="BE242" s="116">
        <f>IF($U$242="základní",$N$242,0)</f>
        <v>0</v>
      </c>
      <c r="BF242" s="116">
        <f>IF($U$242="snížená",$N$242,0)</f>
        <v>0</v>
      </c>
      <c r="BG242" s="116">
        <f>IF($U$242="zákl. přenesená",$N$242,0)</f>
        <v>0</v>
      </c>
      <c r="BH242" s="116">
        <f>IF($U$242="sníž. přenesená",$N$242,0)</f>
        <v>0</v>
      </c>
      <c r="BI242" s="116">
        <f>IF($U$242="nulová",$N$242,0)</f>
        <v>0</v>
      </c>
      <c r="BJ242" s="6" t="s">
        <v>19</v>
      </c>
      <c r="BK242" s="116">
        <f>ROUND($L$242*$K$242,2)</f>
        <v>0</v>
      </c>
      <c r="BL242" s="6" t="s">
        <v>207</v>
      </c>
    </row>
    <row r="243" spans="2:51" s="6" customFormat="1" ht="15.75" customHeight="1">
      <c r="B243" s="117"/>
      <c r="E243" s="118"/>
      <c r="F243" s="182" t="s">
        <v>451</v>
      </c>
      <c r="G243" s="183"/>
      <c r="H243" s="183"/>
      <c r="I243" s="183"/>
      <c r="K243" s="119">
        <v>38.511</v>
      </c>
      <c r="R243" s="120"/>
      <c r="T243" s="121"/>
      <c r="AA243" s="122"/>
      <c r="AT243" s="118" t="s">
        <v>151</v>
      </c>
      <c r="AU243" s="118" t="s">
        <v>99</v>
      </c>
      <c r="AV243" s="118" t="s">
        <v>99</v>
      </c>
      <c r="AW243" s="118" t="s">
        <v>109</v>
      </c>
      <c r="AX243" s="118" t="s">
        <v>19</v>
      </c>
      <c r="AY243" s="118" t="s">
        <v>143</v>
      </c>
    </row>
    <row r="244" spans="2:64" s="6" customFormat="1" ht="15.75" customHeight="1">
      <c r="B244" s="19"/>
      <c r="C244" s="123" t="s">
        <v>251</v>
      </c>
      <c r="D244" s="123" t="s">
        <v>163</v>
      </c>
      <c r="E244" s="124" t="s">
        <v>488</v>
      </c>
      <c r="F244" s="186" t="s">
        <v>489</v>
      </c>
      <c r="G244" s="187"/>
      <c r="H244" s="187"/>
      <c r="I244" s="187"/>
      <c r="J244" s="125" t="s">
        <v>158</v>
      </c>
      <c r="K244" s="126">
        <v>38.511</v>
      </c>
      <c r="L244" s="188">
        <v>0</v>
      </c>
      <c r="M244" s="187"/>
      <c r="N244" s="188">
        <f>ROUND($L$244*$K$244,2)</f>
        <v>0</v>
      </c>
      <c r="O244" s="180"/>
      <c r="P244" s="180"/>
      <c r="Q244" s="180"/>
      <c r="R244" s="20"/>
      <c r="T244" s="113"/>
      <c r="U244" s="25" t="s">
        <v>39</v>
      </c>
      <c r="V244" s="114">
        <v>0</v>
      </c>
      <c r="W244" s="114">
        <f>$V$244*$K$244</f>
        <v>0</v>
      </c>
      <c r="X244" s="114">
        <v>0</v>
      </c>
      <c r="Y244" s="114">
        <f>$X$244*$K$244</f>
        <v>0</v>
      </c>
      <c r="Z244" s="114">
        <v>0</v>
      </c>
      <c r="AA244" s="115">
        <f>$Z$244*$K$244</f>
        <v>0</v>
      </c>
      <c r="AR244" s="6" t="s">
        <v>257</v>
      </c>
      <c r="AT244" s="6" t="s">
        <v>163</v>
      </c>
      <c r="AU244" s="6" t="s">
        <v>99</v>
      </c>
      <c r="AY244" s="6" t="s">
        <v>143</v>
      </c>
      <c r="BE244" s="116">
        <f>IF($U$244="základní",$N$244,0)</f>
        <v>0</v>
      </c>
      <c r="BF244" s="116">
        <f>IF($U$244="snížená",$N$244,0)</f>
        <v>0</v>
      </c>
      <c r="BG244" s="116">
        <f>IF($U$244="zákl. přenesená",$N$244,0)</f>
        <v>0</v>
      </c>
      <c r="BH244" s="116">
        <f>IF($U$244="sníž. přenesená",$N$244,0)</f>
        <v>0</v>
      </c>
      <c r="BI244" s="116">
        <f>IF($U$244="nulová",$N$244,0)</f>
        <v>0</v>
      </c>
      <c r="BJ244" s="6" t="s">
        <v>19</v>
      </c>
      <c r="BK244" s="116">
        <f>ROUND($L$244*$K$244,2)</f>
        <v>0</v>
      </c>
      <c r="BL244" s="6" t="s">
        <v>207</v>
      </c>
    </row>
    <row r="245" spans="2:64" s="6" customFormat="1" ht="27" customHeight="1">
      <c r="B245" s="19"/>
      <c r="C245" s="109" t="s">
        <v>327</v>
      </c>
      <c r="D245" s="109" t="s">
        <v>145</v>
      </c>
      <c r="E245" s="110" t="s">
        <v>316</v>
      </c>
      <c r="F245" s="179" t="s">
        <v>317</v>
      </c>
      <c r="G245" s="180"/>
      <c r="H245" s="180"/>
      <c r="I245" s="180"/>
      <c r="J245" s="111" t="s">
        <v>158</v>
      </c>
      <c r="K245" s="112">
        <v>249.03</v>
      </c>
      <c r="L245" s="181">
        <v>0</v>
      </c>
      <c r="M245" s="180"/>
      <c r="N245" s="181">
        <f>ROUND($L$245*$K$245,2)</f>
        <v>0</v>
      </c>
      <c r="O245" s="180"/>
      <c r="P245" s="180"/>
      <c r="Q245" s="180"/>
      <c r="R245" s="20"/>
      <c r="T245" s="113"/>
      <c r="U245" s="25" t="s">
        <v>39</v>
      </c>
      <c r="V245" s="114">
        <v>1.688</v>
      </c>
      <c r="W245" s="114">
        <f>$V$245*$K$245</f>
        <v>420.36264</v>
      </c>
      <c r="X245" s="114">
        <v>0.00025</v>
      </c>
      <c r="Y245" s="114">
        <f>$X$245*$K$245</f>
        <v>0.0622575</v>
      </c>
      <c r="Z245" s="114">
        <v>0</v>
      </c>
      <c r="AA245" s="115">
        <f>$Z$245*$K$245</f>
        <v>0</v>
      </c>
      <c r="AR245" s="6" t="s">
        <v>207</v>
      </c>
      <c r="AT245" s="6" t="s">
        <v>145</v>
      </c>
      <c r="AU245" s="6" t="s">
        <v>99</v>
      </c>
      <c r="AY245" s="6" t="s">
        <v>143</v>
      </c>
      <c r="BE245" s="116">
        <f>IF($U$245="základní",$N$245,0)</f>
        <v>0</v>
      </c>
      <c r="BF245" s="116">
        <f>IF($U$245="snížená",$N$245,0)</f>
        <v>0</v>
      </c>
      <c r="BG245" s="116">
        <f>IF($U$245="zákl. přenesená",$N$245,0)</f>
        <v>0</v>
      </c>
      <c r="BH245" s="116">
        <f>IF($U$245="sníž. přenesená",$N$245,0)</f>
        <v>0</v>
      </c>
      <c r="BI245" s="116">
        <f>IF($U$245="nulová",$N$245,0)</f>
        <v>0</v>
      </c>
      <c r="BJ245" s="6" t="s">
        <v>19</v>
      </c>
      <c r="BK245" s="116">
        <f>ROUND($L$245*$K$245,2)</f>
        <v>0</v>
      </c>
      <c r="BL245" s="6" t="s">
        <v>207</v>
      </c>
    </row>
    <row r="246" spans="2:51" s="6" customFormat="1" ht="27" customHeight="1">
      <c r="B246" s="117"/>
      <c r="E246" s="118"/>
      <c r="F246" s="182" t="s">
        <v>448</v>
      </c>
      <c r="G246" s="183"/>
      <c r="H246" s="183"/>
      <c r="I246" s="183"/>
      <c r="K246" s="119">
        <v>249.03</v>
      </c>
      <c r="R246" s="120"/>
      <c r="T246" s="121"/>
      <c r="AA246" s="122"/>
      <c r="AT246" s="118" t="s">
        <v>151</v>
      </c>
      <c r="AU246" s="118" t="s">
        <v>99</v>
      </c>
      <c r="AV246" s="118" t="s">
        <v>99</v>
      </c>
      <c r="AW246" s="118" t="s">
        <v>109</v>
      </c>
      <c r="AX246" s="118" t="s">
        <v>19</v>
      </c>
      <c r="AY246" s="118" t="s">
        <v>143</v>
      </c>
    </row>
    <row r="247" spans="2:64" s="6" customFormat="1" ht="15.75" customHeight="1">
      <c r="B247" s="19"/>
      <c r="C247" s="123" t="s">
        <v>330</v>
      </c>
      <c r="D247" s="123" t="s">
        <v>163</v>
      </c>
      <c r="E247" s="124" t="s">
        <v>319</v>
      </c>
      <c r="F247" s="186" t="s">
        <v>320</v>
      </c>
      <c r="G247" s="187"/>
      <c r="H247" s="187"/>
      <c r="I247" s="187"/>
      <c r="J247" s="125" t="s">
        <v>158</v>
      </c>
      <c r="K247" s="126">
        <v>249.03</v>
      </c>
      <c r="L247" s="188">
        <v>0</v>
      </c>
      <c r="M247" s="187"/>
      <c r="N247" s="188">
        <f>ROUND($L$247*$K$247,2)</f>
        <v>0</v>
      </c>
      <c r="O247" s="180"/>
      <c r="P247" s="180"/>
      <c r="Q247" s="180"/>
      <c r="R247" s="20"/>
      <c r="T247" s="113"/>
      <c r="U247" s="25" t="s">
        <v>39</v>
      </c>
      <c r="V247" s="114">
        <v>0</v>
      </c>
      <c r="W247" s="114">
        <f>$V$247*$K$247</f>
        <v>0</v>
      </c>
      <c r="X247" s="114">
        <v>0.0252</v>
      </c>
      <c r="Y247" s="114">
        <f>$X$247*$K$247</f>
        <v>6.275556</v>
      </c>
      <c r="Z247" s="114">
        <v>0</v>
      </c>
      <c r="AA247" s="115">
        <f>$Z$247*$K$247</f>
        <v>0</v>
      </c>
      <c r="AR247" s="6" t="s">
        <v>257</v>
      </c>
      <c r="AT247" s="6" t="s">
        <v>163</v>
      </c>
      <c r="AU247" s="6" t="s">
        <v>99</v>
      </c>
      <c r="AY247" s="6" t="s">
        <v>143</v>
      </c>
      <c r="BE247" s="116">
        <f>IF($U$247="základní",$N$247,0)</f>
        <v>0</v>
      </c>
      <c r="BF247" s="116">
        <f>IF($U$247="snížená",$N$247,0)</f>
        <v>0</v>
      </c>
      <c r="BG247" s="116">
        <f>IF($U$247="zákl. přenesená",$N$247,0)</f>
        <v>0</v>
      </c>
      <c r="BH247" s="116">
        <f>IF($U$247="sníž. přenesená",$N$247,0)</f>
        <v>0</v>
      </c>
      <c r="BI247" s="116">
        <f>IF($U$247="nulová",$N$247,0)</f>
        <v>0</v>
      </c>
      <c r="BJ247" s="6" t="s">
        <v>19</v>
      </c>
      <c r="BK247" s="116">
        <f>ROUND($L$247*$K$247,2)</f>
        <v>0</v>
      </c>
      <c r="BL247" s="6" t="s">
        <v>207</v>
      </c>
    </row>
    <row r="248" spans="2:64" s="6" customFormat="1" ht="27" customHeight="1">
      <c r="B248" s="19"/>
      <c r="C248" s="109" t="s">
        <v>339</v>
      </c>
      <c r="D248" s="109" t="s">
        <v>145</v>
      </c>
      <c r="E248" s="110" t="s">
        <v>404</v>
      </c>
      <c r="F248" s="179" t="s">
        <v>405</v>
      </c>
      <c r="G248" s="180"/>
      <c r="H248" s="180"/>
      <c r="I248" s="180"/>
      <c r="J248" s="111" t="s">
        <v>276</v>
      </c>
      <c r="K248" s="112">
        <v>3</v>
      </c>
      <c r="L248" s="181">
        <v>0</v>
      </c>
      <c r="M248" s="180"/>
      <c r="N248" s="181">
        <f>ROUND($L$248*$K$248,2)</f>
        <v>0</v>
      </c>
      <c r="O248" s="180"/>
      <c r="P248" s="180"/>
      <c r="Q248" s="180"/>
      <c r="R248" s="20"/>
      <c r="T248" s="113"/>
      <c r="U248" s="25" t="s">
        <v>39</v>
      </c>
      <c r="V248" s="114">
        <v>7.36</v>
      </c>
      <c r="W248" s="114">
        <f>$V$248*$K$248</f>
        <v>22.080000000000002</v>
      </c>
      <c r="X248" s="114">
        <v>0.00087</v>
      </c>
      <c r="Y248" s="114">
        <f>$X$248*$K$248</f>
        <v>0.00261</v>
      </c>
      <c r="Z248" s="114">
        <v>0</v>
      </c>
      <c r="AA248" s="115">
        <f>$Z$248*$K$248</f>
        <v>0</v>
      </c>
      <c r="AR248" s="6" t="s">
        <v>207</v>
      </c>
      <c r="AT248" s="6" t="s">
        <v>145</v>
      </c>
      <c r="AU248" s="6" t="s">
        <v>99</v>
      </c>
      <c r="AY248" s="6" t="s">
        <v>143</v>
      </c>
      <c r="BE248" s="116">
        <f>IF($U$248="základní",$N$248,0)</f>
        <v>0</v>
      </c>
      <c r="BF248" s="116">
        <f>IF($U$248="snížená",$N$248,0)</f>
        <v>0</v>
      </c>
      <c r="BG248" s="116">
        <f>IF($U$248="zákl. přenesená",$N$248,0)</f>
        <v>0</v>
      </c>
      <c r="BH248" s="116">
        <f>IF($U$248="sníž. přenesená",$N$248,0)</f>
        <v>0</v>
      </c>
      <c r="BI248" s="116">
        <f>IF($U$248="nulová",$N$248,0)</f>
        <v>0</v>
      </c>
      <c r="BJ248" s="6" t="s">
        <v>19</v>
      </c>
      <c r="BK248" s="116">
        <f>ROUND($L$248*$K$248,2)</f>
        <v>0</v>
      </c>
      <c r="BL248" s="6" t="s">
        <v>207</v>
      </c>
    </row>
    <row r="249" spans="2:64" s="6" customFormat="1" ht="15.75" customHeight="1">
      <c r="B249" s="19"/>
      <c r="C249" s="123" t="s">
        <v>344</v>
      </c>
      <c r="D249" s="123" t="s">
        <v>163</v>
      </c>
      <c r="E249" s="124" t="s">
        <v>409</v>
      </c>
      <c r="F249" s="186" t="s">
        <v>490</v>
      </c>
      <c r="G249" s="187"/>
      <c r="H249" s="187"/>
      <c r="I249" s="187"/>
      <c r="J249" s="125" t="s">
        <v>276</v>
      </c>
      <c r="K249" s="126">
        <v>3</v>
      </c>
      <c r="L249" s="188">
        <v>0</v>
      </c>
      <c r="M249" s="187"/>
      <c r="N249" s="188">
        <f>ROUND($L$249*$K$249,2)</f>
        <v>0</v>
      </c>
      <c r="O249" s="180"/>
      <c r="P249" s="180"/>
      <c r="Q249" s="180"/>
      <c r="R249" s="20"/>
      <c r="T249" s="113"/>
      <c r="U249" s="25" t="s">
        <v>39</v>
      </c>
      <c r="V249" s="114">
        <v>0</v>
      </c>
      <c r="W249" s="114">
        <f>$V$249*$K$249</f>
        <v>0</v>
      </c>
      <c r="X249" s="114">
        <v>0.044</v>
      </c>
      <c r="Y249" s="114">
        <f>$X$249*$K$249</f>
        <v>0.132</v>
      </c>
      <c r="Z249" s="114">
        <v>0</v>
      </c>
      <c r="AA249" s="115">
        <f>$Z$249*$K$249</f>
        <v>0</v>
      </c>
      <c r="AR249" s="6" t="s">
        <v>257</v>
      </c>
      <c r="AT249" s="6" t="s">
        <v>163</v>
      </c>
      <c r="AU249" s="6" t="s">
        <v>99</v>
      </c>
      <c r="AY249" s="6" t="s">
        <v>143</v>
      </c>
      <c r="BE249" s="116">
        <f>IF($U$249="základní",$N$249,0)</f>
        <v>0</v>
      </c>
      <c r="BF249" s="116">
        <f>IF($U$249="snížená",$N$249,0)</f>
        <v>0</v>
      </c>
      <c r="BG249" s="116">
        <f>IF($U$249="zákl. přenesená",$N$249,0)</f>
        <v>0</v>
      </c>
      <c r="BH249" s="116">
        <f>IF($U$249="sníž. přenesená",$N$249,0)</f>
        <v>0</v>
      </c>
      <c r="BI249" s="116">
        <f>IF($U$249="nulová",$N$249,0)</f>
        <v>0</v>
      </c>
      <c r="BJ249" s="6" t="s">
        <v>19</v>
      </c>
      <c r="BK249" s="116">
        <f>ROUND($L$249*$K$249,2)</f>
        <v>0</v>
      </c>
      <c r="BL249" s="6" t="s">
        <v>207</v>
      </c>
    </row>
    <row r="250" spans="2:64" s="6" customFormat="1" ht="27" customHeight="1">
      <c r="B250" s="19"/>
      <c r="C250" s="109" t="s">
        <v>152</v>
      </c>
      <c r="D250" s="109" t="s">
        <v>145</v>
      </c>
      <c r="E250" s="110" t="s">
        <v>340</v>
      </c>
      <c r="F250" s="179" t="s">
        <v>341</v>
      </c>
      <c r="G250" s="180"/>
      <c r="H250" s="180"/>
      <c r="I250" s="180"/>
      <c r="J250" s="111" t="s">
        <v>155</v>
      </c>
      <c r="K250" s="112">
        <v>158.1</v>
      </c>
      <c r="L250" s="181">
        <v>0</v>
      </c>
      <c r="M250" s="180"/>
      <c r="N250" s="181">
        <f>ROUND($L$250*$K$250,2)</f>
        <v>0</v>
      </c>
      <c r="O250" s="180"/>
      <c r="P250" s="180"/>
      <c r="Q250" s="180"/>
      <c r="R250" s="20"/>
      <c r="T250" s="113"/>
      <c r="U250" s="25" t="s">
        <v>39</v>
      </c>
      <c r="V250" s="114">
        <v>0.345</v>
      </c>
      <c r="W250" s="114">
        <f>$V$250*$K$250</f>
        <v>54.54449999999999</v>
      </c>
      <c r="X250" s="114">
        <v>0</v>
      </c>
      <c r="Y250" s="114">
        <f>$X$250*$K$250</f>
        <v>0</v>
      </c>
      <c r="Z250" s="114">
        <v>0</v>
      </c>
      <c r="AA250" s="115">
        <f>$Z$250*$K$250</f>
        <v>0</v>
      </c>
      <c r="AR250" s="6" t="s">
        <v>207</v>
      </c>
      <c r="AT250" s="6" t="s">
        <v>145</v>
      </c>
      <c r="AU250" s="6" t="s">
        <v>99</v>
      </c>
      <c r="AY250" s="6" t="s">
        <v>143</v>
      </c>
      <c r="BE250" s="116">
        <f>IF($U$250="základní",$N$250,0)</f>
        <v>0</v>
      </c>
      <c r="BF250" s="116">
        <f>IF($U$250="snížená",$N$250,0)</f>
        <v>0</v>
      </c>
      <c r="BG250" s="116">
        <f>IF($U$250="zákl. přenesená",$N$250,0)</f>
        <v>0</v>
      </c>
      <c r="BH250" s="116">
        <f>IF($U$250="sníž. přenesená",$N$250,0)</f>
        <v>0</v>
      </c>
      <c r="BI250" s="116">
        <f>IF($U$250="nulová",$N$250,0)</f>
        <v>0</v>
      </c>
      <c r="BJ250" s="6" t="s">
        <v>19</v>
      </c>
      <c r="BK250" s="116">
        <f>ROUND($L$250*$K$250,2)</f>
        <v>0</v>
      </c>
      <c r="BL250" s="6" t="s">
        <v>207</v>
      </c>
    </row>
    <row r="251" spans="2:64" s="6" customFormat="1" ht="27" customHeight="1">
      <c r="B251" s="19"/>
      <c r="C251" s="123" t="s">
        <v>234</v>
      </c>
      <c r="D251" s="123" t="s">
        <v>163</v>
      </c>
      <c r="E251" s="124" t="s">
        <v>491</v>
      </c>
      <c r="F251" s="186" t="s">
        <v>610</v>
      </c>
      <c r="G251" s="187"/>
      <c r="H251" s="187"/>
      <c r="I251" s="187"/>
      <c r="J251" s="125" t="s">
        <v>155</v>
      </c>
      <c r="K251" s="126">
        <v>114</v>
      </c>
      <c r="L251" s="188">
        <v>0</v>
      </c>
      <c r="M251" s="187"/>
      <c r="N251" s="188">
        <f>ROUND($L$251*$K$251,2)</f>
        <v>0</v>
      </c>
      <c r="O251" s="180"/>
      <c r="P251" s="180"/>
      <c r="Q251" s="180"/>
      <c r="R251" s="20"/>
      <c r="T251" s="113"/>
      <c r="U251" s="25" t="s">
        <v>39</v>
      </c>
      <c r="V251" s="114">
        <v>0</v>
      </c>
      <c r="W251" s="114">
        <f>$V$251*$K$251</f>
        <v>0</v>
      </c>
      <c r="X251" s="114">
        <v>0.004</v>
      </c>
      <c r="Y251" s="114">
        <f>$X$251*$K$251</f>
        <v>0.456</v>
      </c>
      <c r="Z251" s="114">
        <v>0</v>
      </c>
      <c r="AA251" s="115">
        <f>$Z$251*$K$251</f>
        <v>0</v>
      </c>
      <c r="AR251" s="6" t="s">
        <v>257</v>
      </c>
      <c r="AT251" s="6" t="s">
        <v>163</v>
      </c>
      <c r="AU251" s="6" t="s">
        <v>99</v>
      </c>
      <c r="AY251" s="6" t="s">
        <v>143</v>
      </c>
      <c r="BE251" s="116">
        <f>IF($U$251="základní",$N$251,0)</f>
        <v>0</v>
      </c>
      <c r="BF251" s="116">
        <f>IF($U$251="snížená",$N$251,0)</f>
        <v>0</v>
      </c>
      <c r="BG251" s="116">
        <f>IF($U$251="zákl. přenesená",$N$251,0)</f>
        <v>0</v>
      </c>
      <c r="BH251" s="116">
        <f>IF($U$251="sníž. přenesená",$N$251,0)</f>
        <v>0</v>
      </c>
      <c r="BI251" s="116">
        <f>IF($U$251="nulová",$N$251,0)</f>
        <v>0</v>
      </c>
      <c r="BJ251" s="6" t="s">
        <v>19</v>
      </c>
      <c r="BK251" s="116">
        <f>ROUND($L$251*$K$251,2)</f>
        <v>0</v>
      </c>
      <c r="BL251" s="6" t="s">
        <v>207</v>
      </c>
    </row>
    <row r="252" spans="2:64" s="6" customFormat="1" ht="27" customHeight="1">
      <c r="B252" s="19"/>
      <c r="C252" s="123" t="s">
        <v>492</v>
      </c>
      <c r="D252" s="123" t="s">
        <v>163</v>
      </c>
      <c r="E252" s="124" t="s">
        <v>343</v>
      </c>
      <c r="F252" s="186" t="s">
        <v>611</v>
      </c>
      <c r="G252" s="187"/>
      <c r="H252" s="187"/>
      <c r="I252" s="187"/>
      <c r="J252" s="125" t="s">
        <v>155</v>
      </c>
      <c r="K252" s="126">
        <v>44.1</v>
      </c>
      <c r="L252" s="188">
        <v>0</v>
      </c>
      <c r="M252" s="187"/>
      <c r="N252" s="188">
        <f>ROUND($L$252*$K$252,2)</f>
        <v>0</v>
      </c>
      <c r="O252" s="180"/>
      <c r="P252" s="180"/>
      <c r="Q252" s="180"/>
      <c r="R252" s="20"/>
      <c r="T252" s="113"/>
      <c r="U252" s="25" t="s">
        <v>39</v>
      </c>
      <c r="V252" s="114">
        <v>0</v>
      </c>
      <c r="W252" s="114">
        <f>$V$252*$K$252</f>
        <v>0</v>
      </c>
      <c r="X252" s="114">
        <v>0.007</v>
      </c>
      <c r="Y252" s="114">
        <f>$X$252*$K$252</f>
        <v>0.30870000000000003</v>
      </c>
      <c r="Z252" s="114">
        <v>0</v>
      </c>
      <c r="AA252" s="115">
        <f>$Z$252*$K$252</f>
        <v>0</v>
      </c>
      <c r="AR252" s="6" t="s">
        <v>257</v>
      </c>
      <c r="AT252" s="6" t="s">
        <v>163</v>
      </c>
      <c r="AU252" s="6" t="s">
        <v>99</v>
      </c>
      <c r="AY252" s="6" t="s">
        <v>143</v>
      </c>
      <c r="BE252" s="116">
        <f>IF($U$252="základní",$N$252,0)</f>
        <v>0</v>
      </c>
      <c r="BF252" s="116">
        <f>IF($U$252="snížená",$N$252,0)</f>
        <v>0</v>
      </c>
      <c r="BG252" s="116">
        <f>IF($U$252="zákl. přenesená",$N$252,0)</f>
        <v>0</v>
      </c>
      <c r="BH252" s="116">
        <f>IF($U$252="sníž. přenesená",$N$252,0)</f>
        <v>0</v>
      </c>
      <c r="BI252" s="116">
        <f>IF($U$252="nulová",$N$252,0)</f>
        <v>0</v>
      </c>
      <c r="BJ252" s="6" t="s">
        <v>19</v>
      </c>
      <c r="BK252" s="116">
        <f>ROUND($L$252*$K$252,2)</f>
        <v>0</v>
      </c>
      <c r="BL252" s="6" t="s">
        <v>207</v>
      </c>
    </row>
    <row r="253" spans="2:64" s="6" customFormat="1" ht="27" customHeight="1">
      <c r="B253" s="19"/>
      <c r="C253" s="109" t="s">
        <v>238</v>
      </c>
      <c r="D253" s="109" t="s">
        <v>145</v>
      </c>
      <c r="E253" s="110" t="s">
        <v>345</v>
      </c>
      <c r="F253" s="179" t="s">
        <v>346</v>
      </c>
      <c r="G253" s="180"/>
      <c r="H253" s="180"/>
      <c r="I253" s="180"/>
      <c r="J253" s="111" t="s">
        <v>261</v>
      </c>
      <c r="K253" s="112">
        <v>19925.069</v>
      </c>
      <c r="L253" s="181">
        <v>0</v>
      </c>
      <c r="M253" s="180"/>
      <c r="N253" s="181">
        <f>ROUND($L$253*$K$253,2)</f>
        <v>0</v>
      </c>
      <c r="O253" s="180"/>
      <c r="P253" s="180"/>
      <c r="Q253" s="180"/>
      <c r="R253" s="20"/>
      <c r="T253" s="113"/>
      <c r="U253" s="25" t="s">
        <v>39</v>
      </c>
      <c r="V253" s="114">
        <v>0</v>
      </c>
      <c r="W253" s="114">
        <f>$V$253*$K$253</f>
        <v>0</v>
      </c>
      <c r="X253" s="114">
        <v>0</v>
      </c>
      <c r="Y253" s="114">
        <f>$X$253*$K$253</f>
        <v>0</v>
      </c>
      <c r="Z253" s="114">
        <v>0</v>
      </c>
      <c r="AA253" s="115">
        <f>$Z$253*$K$253</f>
        <v>0</v>
      </c>
      <c r="AR253" s="6" t="s">
        <v>207</v>
      </c>
      <c r="AT253" s="6" t="s">
        <v>145</v>
      </c>
      <c r="AU253" s="6" t="s">
        <v>99</v>
      </c>
      <c r="AY253" s="6" t="s">
        <v>143</v>
      </c>
      <c r="BE253" s="116">
        <f>IF($U$253="základní",$N$253,0)</f>
        <v>0</v>
      </c>
      <c r="BF253" s="116">
        <f>IF($U$253="snížená",$N$253,0)</f>
        <v>0</v>
      </c>
      <c r="BG253" s="116">
        <f>IF($U$253="zákl. přenesená",$N$253,0)</f>
        <v>0</v>
      </c>
      <c r="BH253" s="116">
        <f>IF($U$253="sníž. přenesená",$N$253,0)</f>
        <v>0</v>
      </c>
      <c r="BI253" s="116">
        <f>IF($U$253="nulová",$N$253,0)</f>
        <v>0</v>
      </c>
      <c r="BJ253" s="6" t="s">
        <v>19</v>
      </c>
      <c r="BK253" s="116">
        <f>ROUND($L$253*$K$253,2)</f>
        <v>0</v>
      </c>
      <c r="BL253" s="6" t="s">
        <v>207</v>
      </c>
    </row>
    <row r="254" spans="2:63" s="99" customFormat="1" ht="30.75" customHeight="1">
      <c r="B254" s="100"/>
      <c r="D254" s="108" t="s">
        <v>125</v>
      </c>
      <c r="N254" s="177">
        <f>$BK$254</f>
        <v>0</v>
      </c>
      <c r="O254" s="178"/>
      <c r="P254" s="178"/>
      <c r="Q254" s="178"/>
      <c r="R254" s="103"/>
      <c r="T254" s="104"/>
      <c r="W254" s="105">
        <f>SUM($W$255:$W$272)</f>
        <v>190.49181800000002</v>
      </c>
      <c r="Y254" s="105">
        <f>SUM($Y$255:$Y$272)</f>
        <v>2.15679861</v>
      </c>
      <c r="AA254" s="106">
        <f>SUM($AA$255:$AA$272)</f>
        <v>0.3788</v>
      </c>
      <c r="AR254" s="102" t="s">
        <v>99</v>
      </c>
      <c r="AT254" s="102" t="s">
        <v>73</v>
      </c>
      <c r="AU254" s="102" t="s">
        <v>19</v>
      </c>
      <c r="AY254" s="102" t="s">
        <v>143</v>
      </c>
      <c r="BK254" s="107">
        <f>SUM($BK$255:$BK$272)</f>
        <v>0</v>
      </c>
    </row>
    <row r="255" spans="2:64" s="6" customFormat="1" ht="27" customHeight="1">
      <c r="B255" s="19"/>
      <c r="C255" s="109" t="s">
        <v>357</v>
      </c>
      <c r="D255" s="109" t="s">
        <v>145</v>
      </c>
      <c r="E255" s="110" t="s">
        <v>493</v>
      </c>
      <c r="F255" s="179" t="s">
        <v>494</v>
      </c>
      <c r="G255" s="180"/>
      <c r="H255" s="180"/>
      <c r="I255" s="180"/>
      <c r="J255" s="111" t="s">
        <v>155</v>
      </c>
      <c r="K255" s="112">
        <v>26.3</v>
      </c>
      <c r="L255" s="181">
        <v>0</v>
      </c>
      <c r="M255" s="180"/>
      <c r="N255" s="181">
        <f>ROUND($L$255*$K$255,2)</f>
        <v>0</v>
      </c>
      <c r="O255" s="180"/>
      <c r="P255" s="180"/>
      <c r="Q255" s="180"/>
      <c r="R255" s="20"/>
      <c r="T255" s="113"/>
      <c r="U255" s="25" t="s">
        <v>39</v>
      </c>
      <c r="V255" s="114">
        <v>0.48</v>
      </c>
      <c r="W255" s="114">
        <f>$V$255*$K$255</f>
        <v>12.624</v>
      </c>
      <c r="X255" s="114">
        <v>6E-05</v>
      </c>
      <c r="Y255" s="114">
        <f>$X$255*$K$255</f>
        <v>0.001578</v>
      </c>
      <c r="Z255" s="114">
        <v>0</v>
      </c>
      <c r="AA255" s="115">
        <f>$Z$255*$K$255</f>
        <v>0</v>
      </c>
      <c r="AR255" s="6" t="s">
        <v>207</v>
      </c>
      <c r="AT255" s="6" t="s">
        <v>145</v>
      </c>
      <c r="AU255" s="6" t="s">
        <v>99</v>
      </c>
      <c r="AY255" s="6" t="s">
        <v>143</v>
      </c>
      <c r="BE255" s="116">
        <f>IF($U$255="základní",$N$255,0)</f>
        <v>0</v>
      </c>
      <c r="BF255" s="116">
        <f>IF($U$255="snížená",$N$255,0)</f>
        <v>0</v>
      </c>
      <c r="BG255" s="116">
        <f>IF($U$255="zákl. přenesená",$N$255,0)</f>
        <v>0</v>
      </c>
      <c r="BH255" s="116">
        <f>IF($U$255="sníž. přenesená",$N$255,0)</f>
        <v>0</v>
      </c>
      <c r="BI255" s="116">
        <f>IF($U$255="nulová",$N$255,0)</f>
        <v>0</v>
      </c>
      <c r="BJ255" s="6" t="s">
        <v>19</v>
      </c>
      <c r="BK255" s="116">
        <f>ROUND($L$255*$K$255,2)</f>
        <v>0</v>
      </c>
      <c r="BL255" s="6" t="s">
        <v>207</v>
      </c>
    </row>
    <row r="256" spans="2:64" s="6" customFormat="1" ht="27" customHeight="1">
      <c r="B256" s="19"/>
      <c r="C256" s="123" t="s">
        <v>369</v>
      </c>
      <c r="D256" s="123" t="s">
        <v>163</v>
      </c>
      <c r="E256" s="124" t="s">
        <v>495</v>
      </c>
      <c r="F256" s="186" t="s">
        <v>496</v>
      </c>
      <c r="G256" s="187"/>
      <c r="H256" s="187"/>
      <c r="I256" s="187"/>
      <c r="J256" s="125" t="s">
        <v>237</v>
      </c>
      <c r="K256" s="126">
        <v>0.089</v>
      </c>
      <c r="L256" s="188">
        <v>0</v>
      </c>
      <c r="M256" s="187"/>
      <c r="N256" s="188">
        <f>ROUND($L$256*$K$256,2)</f>
        <v>0</v>
      </c>
      <c r="O256" s="180"/>
      <c r="P256" s="180"/>
      <c r="Q256" s="180"/>
      <c r="R256" s="20"/>
      <c r="T256" s="113"/>
      <c r="U256" s="25" t="s">
        <v>39</v>
      </c>
      <c r="V256" s="114">
        <v>0</v>
      </c>
      <c r="W256" s="114">
        <f>$V$256*$K$256</f>
        <v>0</v>
      </c>
      <c r="X256" s="114">
        <v>1</v>
      </c>
      <c r="Y256" s="114">
        <f>$X$256*$K$256</f>
        <v>0.089</v>
      </c>
      <c r="Z256" s="114">
        <v>0</v>
      </c>
      <c r="AA256" s="115">
        <f>$Z$256*$K$256</f>
        <v>0</v>
      </c>
      <c r="AR256" s="6" t="s">
        <v>257</v>
      </c>
      <c r="AT256" s="6" t="s">
        <v>163</v>
      </c>
      <c r="AU256" s="6" t="s">
        <v>99</v>
      </c>
      <c r="AY256" s="6" t="s">
        <v>143</v>
      </c>
      <c r="BE256" s="116">
        <f>IF($U$256="základní",$N$256,0)</f>
        <v>0</v>
      </c>
      <c r="BF256" s="116">
        <f>IF($U$256="snížená",$N$256,0)</f>
        <v>0</v>
      </c>
      <c r="BG256" s="116">
        <f>IF($U$256="zákl. přenesená",$N$256,0)</f>
        <v>0</v>
      </c>
      <c r="BH256" s="116">
        <f>IF($U$256="sníž. přenesená",$N$256,0)</f>
        <v>0</v>
      </c>
      <c r="BI256" s="116">
        <f>IF($U$256="nulová",$N$256,0)</f>
        <v>0</v>
      </c>
      <c r="BJ256" s="6" t="s">
        <v>19</v>
      </c>
      <c r="BK256" s="116">
        <f>ROUND($L$256*$K$256,2)</f>
        <v>0</v>
      </c>
      <c r="BL256" s="6" t="s">
        <v>207</v>
      </c>
    </row>
    <row r="257" spans="2:64" s="6" customFormat="1" ht="27" customHeight="1">
      <c r="B257" s="19"/>
      <c r="C257" s="109" t="s">
        <v>279</v>
      </c>
      <c r="D257" s="109" t="s">
        <v>145</v>
      </c>
      <c r="E257" s="110" t="s">
        <v>497</v>
      </c>
      <c r="F257" s="179" t="s">
        <v>498</v>
      </c>
      <c r="G257" s="180"/>
      <c r="H257" s="180"/>
      <c r="I257" s="180"/>
      <c r="J257" s="111" t="s">
        <v>155</v>
      </c>
      <c r="K257" s="112">
        <v>9.3</v>
      </c>
      <c r="L257" s="181">
        <v>0</v>
      </c>
      <c r="M257" s="180"/>
      <c r="N257" s="181">
        <f>ROUND($L$257*$K$257,2)</f>
        <v>0</v>
      </c>
      <c r="O257" s="180"/>
      <c r="P257" s="180"/>
      <c r="Q257" s="180"/>
      <c r="R257" s="20"/>
      <c r="T257" s="113"/>
      <c r="U257" s="25" t="s">
        <v>39</v>
      </c>
      <c r="V257" s="114">
        <v>0.513</v>
      </c>
      <c r="W257" s="114">
        <f>$V$257*$K$257</f>
        <v>4.7709</v>
      </c>
      <c r="X257" s="114">
        <v>0</v>
      </c>
      <c r="Y257" s="114">
        <f>$X$257*$K$257</f>
        <v>0</v>
      </c>
      <c r="Z257" s="114">
        <v>0.016</v>
      </c>
      <c r="AA257" s="115">
        <f>$Z$257*$K$257</f>
        <v>0.14880000000000002</v>
      </c>
      <c r="AR257" s="6" t="s">
        <v>207</v>
      </c>
      <c r="AT257" s="6" t="s">
        <v>145</v>
      </c>
      <c r="AU257" s="6" t="s">
        <v>99</v>
      </c>
      <c r="AY257" s="6" t="s">
        <v>143</v>
      </c>
      <c r="BE257" s="116">
        <f>IF($U$257="základní",$N$257,0)</f>
        <v>0</v>
      </c>
      <c r="BF257" s="116">
        <f>IF($U$257="snížená",$N$257,0)</f>
        <v>0</v>
      </c>
      <c r="BG257" s="116">
        <f>IF($U$257="zákl. přenesená",$N$257,0)</f>
        <v>0</v>
      </c>
      <c r="BH257" s="116">
        <f>IF($U$257="sníž. přenesená",$N$257,0)</f>
        <v>0</v>
      </c>
      <c r="BI257" s="116">
        <f>IF($U$257="nulová",$N$257,0)</f>
        <v>0</v>
      </c>
      <c r="BJ257" s="6" t="s">
        <v>19</v>
      </c>
      <c r="BK257" s="116">
        <f>ROUND($L$257*$K$257,2)</f>
        <v>0</v>
      </c>
      <c r="BL257" s="6" t="s">
        <v>207</v>
      </c>
    </row>
    <row r="258" spans="2:64" s="6" customFormat="1" ht="15.75" customHeight="1">
      <c r="B258" s="19"/>
      <c r="C258" s="109" t="s">
        <v>342</v>
      </c>
      <c r="D258" s="109" t="s">
        <v>145</v>
      </c>
      <c r="E258" s="110" t="s">
        <v>499</v>
      </c>
      <c r="F258" s="179" t="s">
        <v>500</v>
      </c>
      <c r="G258" s="180"/>
      <c r="H258" s="180"/>
      <c r="I258" s="180"/>
      <c r="J258" s="111" t="s">
        <v>158</v>
      </c>
      <c r="K258" s="112">
        <v>29.68</v>
      </c>
      <c r="L258" s="181">
        <v>0</v>
      </c>
      <c r="M258" s="180"/>
      <c r="N258" s="181">
        <f>ROUND($L$258*$K$258,2)</f>
        <v>0</v>
      </c>
      <c r="O258" s="180"/>
      <c r="P258" s="180"/>
      <c r="Q258" s="180"/>
      <c r="R258" s="20"/>
      <c r="T258" s="113"/>
      <c r="U258" s="25" t="s">
        <v>39</v>
      </c>
      <c r="V258" s="114">
        <v>1.23</v>
      </c>
      <c r="W258" s="114">
        <f>$V$258*$K$258</f>
        <v>36.5064</v>
      </c>
      <c r="X258" s="114">
        <v>0</v>
      </c>
      <c r="Y258" s="114">
        <f>$X$258*$K$258</f>
        <v>0</v>
      </c>
      <c r="Z258" s="114">
        <v>0</v>
      </c>
      <c r="AA258" s="115">
        <f>$Z$258*$K$258</f>
        <v>0</v>
      </c>
      <c r="AR258" s="6" t="s">
        <v>207</v>
      </c>
      <c r="AT258" s="6" t="s">
        <v>145</v>
      </c>
      <c r="AU258" s="6" t="s">
        <v>99</v>
      </c>
      <c r="AY258" s="6" t="s">
        <v>143</v>
      </c>
      <c r="BE258" s="116">
        <f>IF($U$258="základní",$N$258,0)</f>
        <v>0</v>
      </c>
      <c r="BF258" s="116">
        <f>IF($U$258="snížená",$N$258,0)</f>
        <v>0</v>
      </c>
      <c r="BG258" s="116">
        <f>IF($U$258="zákl. přenesená",$N$258,0)</f>
        <v>0</v>
      </c>
      <c r="BH258" s="116">
        <f>IF($U$258="sníž. přenesená",$N$258,0)</f>
        <v>0</v>
      </c>
      <c r="BI258" s="116">
        <f>IF($U$258="nulová",$N$258,0)</f>
        <v>0</v>
      </c>
      <c r="BJ258" s="6" t="s">
        <v>19</v>
      </c>
      <c r="BK258" s="116">
        <f>ROUND($L$258*$K$258,2)</f>
        <v>0</v>
      </c>
      <c r="BL258" s="6" t="s">
        <v>207</v>
      </c>
    </row>
    <row r="259" spans="2:51" s="6" customFormat="1" ht="15.75" customHeight="1">
      <c r="B259" s="117"/>
      <c r="E259" s="118"/>
      <c r="F259" s="182" t="s">
        <v>485</v>
      </c>
      <c r="G259" s="183"/>
      <c r="H259" s="183"/>
      <c r="I259" s="183"/>
      <c r="K259" s="119">
        <v>29.68</v>
      </c>
      <c r="R259" s="120"/>
      <c r="T259" s="121"/>
      <c r="AA259" s="122"/>
      <c r="AT259" s="118" t="s">
        <v>151</v>
      </c>
      <c r="AU259" s="118" t="s">
        <v>99</v>
      </c>
      <c r="AV259" s="118" t="s">
        <v>99</v>
      </c>
      <c r="AW259" s="118" t="s">
        <v>109</v>
      </c>
      <c r="AX259" s="118" t="s">
        <v>19</v>
      </c>
      <c r="AY259" s="118" t="s">
        <v>143</v>
      </c>
    </row>
    <row r="260" spans="2:64" s="6" customFormat="1" ht="27" customHeight="1">
      <c r="B260" s="19"/>
      <c r="C260" s="123" t="s">
        <v>354</v>
      </c>
      <c r="D260" s="123" t="s">
        <v>163</v>
      </c>
      <c r="E260" s="124" t="s">
        <v>501</v>
      </c>
      <c r="F260" s="186" t="s">
        <v>502</v>
      </c>
      <c r="G260" s="187"/>
      <c r="H260" s="187"/>
      <c r="I260" s="187"/>
      <c r="J260" s="125" t="s">
        <v>237</v>
      </c>
      <c r="K260" s="126">
        <v>0.634</v>
      </c>
      <c r="L260" s="188">
        <v>0</v>
      </c>
      <c r="M260" s="187"/>
      <c r="N260" s="188">
        <f>ROUND($L$260*$K$260,2)</f>
        <v>0</v>
      </c>
      <c r="O260" s="180"/>
      <c r="P260" s="180"/>
      <c r="Q260" s="180"/>
      <c r="R260" s="20"/>
      <c r="T260" s="113"/>
      <c r="U260" s="25" t="s">
        <v>39</v>
      </c>
      <c r="V260" s="114">
        <v>0</v>
      </c>
      <c r="W260" s="114">
        <f>$V$260*$K$260</f>
        <v>0</v>
      </c>
      <c r="X260" s="114">
        <v>1</v>
      </c>
      <c r="Y260" s="114">
        <f>$X$260*$K$260</f>
        <v>0.634</v>
      </c>
      <c r="Z260" s="114">
        <v>0</v>
      </c>
      <c r="AA260" s="115">
        <f>$Z$260*$K$260</f>
        <v>0</v>
      </c>
      <c r="AR260" s="6" t="s">
        <v>257</v>
      </c>
      <c r="AT260" s="6" t="s">
        <v>163</v>
      </c>
      <c r="AU260" s="6" t="s">
        <v>99</v>
      </c>
      <c r="AY260" s="6" t="s">
        <v>143</v>
      </c>
      <c r="BE260" s="116">
        <f>IF($U$260="základní",$N$260,0)</f>
        <v>0</v>
      </c>
      <c r="BF260" s="116">
        <f>IF($U$260="snížená",$N$260,0)</f>
        <v>0</v>
      </c>
      <c r="BG260" s="116">
        <f>IF($U$260="zákl. přenesená",$N$260,0)</f>
        <v>0</v>
      </c>
      <c r="BH260" s="116">
        <f>IF($U$260="sníž. přenesená",$N$260,0)</f>
        <v>0</v>
      </c>
      <c r="BI260" s="116">
        <f>IF($U$260="nulová",$N$260,0)</f>
        <v>0</v>
      </c>
      <c r="BJ260" s="6" t="s">
        <v>19</v>
      </c>
      <c r="BK260" s="116">
        <f>ROUND($L$260*$K$260,2)</f>
        <v>0</v>
      </c>
      <c r="BL260" s="6" t="s">
        <v>207</v>
      </c>
    </row>
    <row r="261" spans="2:64" s="6" customFormat="1" ht="39" customHeight="1">
      <c r="B261" s="19"/>
      <c r="C261" s="109" t="s">
        <v>503</v>
      </c>
      <c r="D261" s="109" t="s">
        <v>145</v>
      </c>
      <c r="E261" s="110" t="s">
        <v>504</v>
      </c>
      <c r="F261" s="179" t="s">
        <v>505</v>
      </c>
      <c r="G261" s="180"/>
      <c r="H261" s="180"/>
      <c r="I261" s="180"/>
      <c r="J261" s="111" t="s">
        <v>276</v>
      </c>
      <c r="K261" s="112">
        <v>1</v>
      </c>
      <c r="L261" s="181">
        <v>0</v>
      </c>
      <c r="M261" s="180"/>
      <c r="N261" s="181">
        <f>ROUND($L$261*$K$261,2)</f>
        <v>0</v>
      </c>
      <c r="O261" s="180"/>
      <c r="P261" s="180"/>
      <c r="Q261" s="180"/>
      <c r="R261" s="20"/>
      <c r="T261" s="113"/>
      <c r="U261" s="25" t="s">
        <v>39</v>
      </c>
      <c r="V261" s="114">
        <v>18.6</v>
      </c>
      <c r="W261" s="114">
        <f>$V$261*$K$261</f>
        <v>18.6</v>
      </c>
      <c r="X261" s="114">
        <v>0</v>
      </c>
      <c r="Y261" s="114">
        <f>$X$261*$K$261</f>
        <v>0</v>
      </c>
      <c r="Z261" s="114">
        <v>0</v>
      </c>
      <c r="AA261" s="115">
        <f>$Z$261*$K$261</f>
        <v>0</v>
      </c>
      <c r="AR261" s="6" t="s">
        <v>207</v>
      </c>
      <c r="AT261" s="6" t="s">
        <v>145</v>
      </c>
      <c r="AU261" s="6" t="s">
        <v>99</v>
      </c>
      <c r="AY261" s="6" t="s">
        <v>143</v>
      </c>
      <c r="BE261" s="116">
        <f>IF($U$261="základní",$N$261,0)</f>
        <v>0</v>
      </c>
      <c r="BF261" s="116">
        <f>IF($U$261="snížená",$N$261,0)</f>
        <v>0</v>
      </c>
      <c r="BG261" s="116">
        <f>IF($U$261="zákl. přenesená",$N$261,0)</f>
        <v>0</v>
      </c>
      <c r="BH261" s="116">
        <f>IF($U$261="sníž. přenesená",$N$261,0)</f>
        <v>0</v>
      </c>
      <c r="BI261" s="116">
        <f>IF($U$261="nulová",$N$261,0)</f>
        <v>0</v>
      </c>
      <c r="BJ261" s="6" t="s">
        <v>19</v>
      </c>
      <c r="BK261" s="116">
        <f>ROUND($L$261*$K$261,2)</f>
        <v>0</v>
      </c>
      <c r="BL261" s="6" t="s">
        <v>207</v>
      </c>
    </row>
    <row r="262" spans="2:64" s="6" customFormat="1" ht="27" customHeight="1">
      <c r="B262" s="19"/>
      <c r="C262" s="123" t="s">
        <v>506</v>
      </c>
      <c r="D262" s="123" t="s">
        <v>163</v>
      </c>
      <c r="E262" s="124" t="s">
        <v>507</v>
      </c>
      <c r="F262" s="186" t="s">
        <v>508</v>
      </c>
      <c r="G262" s="187"/>
      <c r="H262" s="187"/>
      <c r="I262" s="187"/>
      <c r="J262" s="125" t="s">
        <v>276</v>
      </c>
      <c r="K262" s="126">
        <v>1</v>
      </c>
      <c r="L262" s="188">
        <v>0</v>
      </c>
      <c r="M262" s="187"/>
      <c r="N262" s="188">
        <f>ROUND($L$262*$K$262,2)</f>
        <v>0</v>
      </c>
      <c r="O262" s="180"/>
      <c r="P262" s="180"/>
      <c r="Q262" s="180"/>
      <c r="R262" s="20"/>
      <c r="T262" s="113"/>
      <c r="U262" s="25" t="s">
        <v>39</v>
      </c>
      <c r="V262" s="114">
        <v>0</v>
      </c>
      <c r="W262" s="114">
        <f>$V$262*$K$262</f>
        <v>0</v>
      </c>
      <c r="X262" s="114">
        <v>0.195</v>
      </c>
      <c r="Y262" s="114">
        <f>$X$262*$K$262</f>
        <v>0.195</v>
      </c>
      <c r="Z262" s="114">
        <v>0</v>
      </c>
      <c r="AA262" s="115">
        <f>$Z$262*$K$262</f>
        <v>0</v>
      </c>
      <c r="AR262" s="6" t="s">
        <v>257</v>
      </c>
      <c r="AT262" s="6" t="s">
        <v>163</v>
      </c>
      <c r="AU262" s="6" t="s">
        <v>99</v>
      </c>
      <c r="AY262" s="6" t="s">
        <v>143</v>
      </c>
      <c r="BE262" s="116">
        <f>IF($U$262="základní",$N$262,0)</f>
        <v>0</v>
      </c>
      <c r="BF262" s="116">
        <f>IF($U$262="snížená",$N$262,0)</f>
        <v>0</v>
      </c>
      <c r="BG262" s="116">
        <f>IF($U$262="zákl. přenesená",$N$262,0)</f>
        <v>0</v>
      </c>
      <c r="BH262" s="116">
        <f>IF($U$262="sníž. přenesená",$N$262,0)</f>
        <v>0</v>
      </c>
      <c r="BI262" s="116">
        <f>IF($U$262="nulová",$N$262,0)</f>
        <v>0</v>
      </c>
      <c r="BJ262" s="6" t="s">
        <v>19</v>
      </c>
      <c r="BK262" s="116">
        <f>ROUND($L$262*$K$262,2)</f>
        <v>0</v>
      </c>
      <c r="BL262" s="6" t="s">
        <v>207</v>
      </c>
    </row>
    <row r="263" spans="2:64" s="6" customFormat="1" ht="15.75" customHeight="1">
      <c r="B263" s="19"/>
      <c r="C263" s="109" t="s">
        <v>25</v>
      </c>
      <c r="D263" s="109" t="s">
        <v>145</v>
      </c>
      <c r="E263" s="110" t="s">
        <v>348</v>
      </c>
      <c r="F263" s="179" t="s">
        <v>349</v>
      </c>
      <c r="G263" s="180"/>
      <c r="H263" s="180"/>
      <c r="I263" s="180"/>
      <c r="J263" s="111" t="s">
        <v>158</v>
      </c>
      <c r="K263" s="112">
        <v>6.03</v>
      </c>
      <c r="L263" s="181">
        <v>0</v>
      </c>
      <c r="M263" s="180"/>
      <c r="N263" s="181">
        <f>ROUND($L$263*$K$263,2)</f>
        <v>0</v>
      </c>
      <c r="O263" s="180"/>
      <c r="P263" s="180"/>
      <c r="Q263" s="180"/>
      <c r="R263" s="20"/>
      <c r="T263" s="113"/>
      <c r="U263" s="25" t="s">
        <v>39</v>
      </c>
      <c r="V263" s="114">
        <v>0.678</v>
      </c>
      <c r="W263" s="114">
        <f>$V$263*$K$263</f>
        <v>4.0883400000000005</v>
      </c>
      <c r="X263" s="114">
        <v>1E-05</v>
      </c>
      <c r="Y263" s="114">
        <f>$X$263*$K$263</f>
        <v>6.030000000000001E-05</v>
      </c>
      <c r="Z263" s="114">
        <v>0</v>
      </c>
      <c r="AA263" s="115">
        <f>$Z$263*$K$263</f>
        <v>0</v>
      </c>
      <c r="AR263" s="6" t="s">
        <v>207</v>
      </c>
      <c r="AT263" s="6" t="s">
        <v>145</v>
      </c>
      <c r="AU263" s="6" t="s">
        <v>99</v>
      </c>
      <c r="AY263" s="6" t="s">
        <v>143</v>
      </c>
      <c r="BE263" s="116">
        <f>IF($U$263="základní",$N$263,0)</f>
        <v>0</v>
      </c>
      <c r="BF263" s="116">
        <f>IF($U$263="snížená",$N$263,0)</f>
        <v>0</v>
      </c>
      <c r="BG263" s="116">
        <f>IF($U$263="zákl. přenesená",$N$263,0)</f>
        <v>0</v>
      </c>
      <c r="BH263" s="116">
        <f>IF($U$263="sníž. přenesená",$N$263,0)</f>
        <v>0</v>
      </c>
      <c r="BI263" s="116">
        <f>IF($U$263="nulová",$N$263,0)</f>
        <v>0</v>
      </c>
      <c r="BJ263" s="6" t="s">
        <v>19</v>
      </c>
      <c r="BK263" s="116">
        <f>ROUND($L$263*$K$263,2)</f>
        <v>0</v>
      </c>
      <c r="BL263" s="6" t="s">
        <v>207</v>
      </c>
    </row>
    <row r="264" spans="2:51" s="6" customFormat="1" ht="15.75" customHeight="1">
      <c r="B264" s="117"/>
      <c r="E264" s="118"/>
      <c r="F264" s="182" t="s">
        <v>509</v>
      </c>
      <c r="G264" s="183"/>
      <c r="H264" s="183"/>
      <c r="I264" s="183"/>
      <c r="K264" s="119">
        <v>6.03</v>
      </c>
      <c r="R264" s="120"/>
      <c r="T264" s="121"/>
      <c r="AA264" s="122"/>
      <c r="AT264" s="118" t="s">
        <v>151</v>
      </c>
      <c r="AU264" s="118" t="s">
        <v>99</v>
      </c>
      <c r="AV264" s="118" t="s">
        <v>99</v>
      </c>
      <c r="AW264" s="118" t="s">
        <v>109</v>
      </c>
      <c r="AX264" s="118" t="s">
        <v>19</v>
      </c>
      <c r="AY264" s="118" t="s">
        <v>143</v>
      </c>
    </row>
    <row r="265" spans="2:64" s="6" customFormat="1" ht="15.75" customHeight="1">
      <c r="B265" s="19"/>
      <c r="C265" s="123" t="s">
        <v>510</v>
      </c>
      <c r="D265" s="123" t="s">
        <v>163</v>
      </c>
      <c r="E265" s="124" t="s">
        <v>352</v>
      </c>
      <c r="F265" s="186" t="s">
        <v>353</v>
      </c>
      <c r="G265" s="187"/>
      <c r="H265" s="187"/>
      <c r="I265" s="187"/>
      <c r="J265" s="125" t="s">
        <v>158</v>
      </c>
      <c r="K265" s="126">
        <v>6.03</v>
      </c>
      <c r="L265" s="188">
        <v>0</v>
      </c>
      <c r="M265" s="187"/>
      <c r="N265" s="188">
        <f>ROUND($L$265*$K$265,2)</f>
        <v>0</v>
      </c>
      <c r="O265" s="180"/>
      <c r="P265" s="180"/>
      <c r="Q265" s="180"/>
      <c r="R265" s="20"/>
      <c r="T265" s="113"/>
      <c r="U265" s="25" t="s">
        <v>39</v>
      </c>
      <c r="V265" s="114">
        <v>0</v>
      </c>
      <c r="W265" s="114">
        <f>$V$265*$K$265</f>
        <v>0</v>
      </c>
      <c r="X265" s="114">
        <v>0.0015</v>
      </c>
      <c r="Y265" s="114">
        <f>$X$265*$K$265</f>
        <v>0.009045000000000001</v>
      </c>
      <c r="Z265" s="114">
        <v>0</v>
      </c>
      <c r="AA265" s="115">
        <f>$Z$265*$K$265</f>
        <v>0</v>
      </c>
      <c r="AR265" s="6" t="s">
        <v>257</v>
      </c>
      <c r="AT265" s="6" t="s">
        <v>163</v>
      </c>
      <c r="AU265" s="6" t="s">
        <v>99</v>
      </c>
      <c r="AY265" s="6" t="s">
        <v>143</v>
      </c>
      <c r="BE265" s="116">
        <f>IF($U$265="základní",$N$265,0)</f>
        <v>0</v>
      </c>
      <c r="BF265" s="116">
        <f>IF($U$265="snížená",$N$265,0)</f>
        <v>0</v>
      </c>
      <c r="BG265" s="116">
        <f>IF($U$265="zákl. přenesená",$N$265,0)</f>
        <v>0</v>
      </c>
      <c r="BH265" s="116">
        <f>IF($U$265="sníž. přenesená",$N$265,0)</f>
        <v>0</v>
      </c>
      <c r="BI265" s="116">
        <f>IF($U$265="nulová",$N$265,0)</f>
        <v>0</v>
      </c>
      <c r="BJ265" s="6" t="s">
        <v>19</v>
      </c>
      <c r="BK265" s="116">
        <f>ROUND($L$265*$K$265,2)</f>
        <v>0</v>
      </c>
      <c r="BL265" s="6" t="s">
        <v>207</v>
      </c>
    </row>
    <row r="266" spans="2:64" s="6" customFormat="1" ht="27" customHeight="1">
      <c r="B266" s="19"/>
      <c r="C266" s="109" t="s">
        <v>511</v>
      </c>
      <c r="D266" s="109" t="s">
        <v>145</v>
      </c>
      <c r="E266" s="110" t="s">
        <v>355</v>
      </c>
      <c r="F266" s="179" t="s">
        <v>356</v>
      </c>
      <c r="G266" s="180"/>
      <c r="H266" s="180"/>
      <c r="I266" s="180"/>
      <c r="J266" s="111" t="s">
        <v>155</v>
      </c>
      <c r="K266" s="112">
        <v>14</v>
      </c>
      <c r="L266" s="181">
        <v>0</v>
      </c>
      <c r="M266" s="180"/>
      <c r="N266" s="181">
        <f>ROUND($L$266*$K$266,2)</f>
        <v>0</v>
      </c>
      <c r="O266" s="180"/>
      <c r="P266" s="180"/>
      <c r="Q266" s="180"/>
      <c r="R266" s="20"/>
      <c r="T266" s="113"/>
      <c r="U266" s="25" t="s">
        <v>39</v>
      </c>
      <c r="V266" s="114">
        <v>0.516</v>
      </c>
      <c r="W266" s="114">
        <f>$V$266*$K$266</f>
        <v>7.224</v>
      </c>
      <c r="X266" s="114">
        <v>5E-05</v>
      </c>
      <c r="Y266" s="114">
        <f>$X$266*$K$266</f>
        <v>0.0007</v>
      </c>
      <c r="Z266" s="114">
        <v>0</v>
      </c>
      <c r="AA266" s="115">
        <f>$Z$266*$K$266</f>
        <v>0</v>
      </c>
      <c r="AR266" s="6" t="s">
        <v>207</v>
      </c>
      <c r="AT266" s="6" t="s">
        <v>145</v>
      </c>
      <c r="AU266" s="6" t="s">
        <v>99</v>
      </c>
      <c r="AY266" s="6" t="s">
        <v>143</v>
      </c>
      <c r="BE266" s="116">
        <f>IF($U$266="základní",$N$266,0)</f>
        <v>0</v>
      </c>
      <c r="BF266" s="116">
        <f>IF($U$266="snížená",$N$266,0)</f>
        <v>0</v>
      </c>
      <c r="BG266" s="116">
        <f>IF($U$266="zákl. přenesená",$N$266,0)</f>
        <v>0</v>
      </c>
      <c r="BH266" s="116">
        <f>IF($U$266="sníž. přenesená",$N$266,0)</f>
        <v>0</v>
      </c>
      <c r="BI266" s="116">
        <f>IF($U$266="nulová",$N$266,0)</f>
        <v>0</v>
      </c>
      <c r="BJ266" s="6" t="s">
        <v>19</v>
      </c>
      <c r="BK266" s="116">
        <f>ROUND($L$266*$K$266,2)</f>
        <v>0</v>
      </c>
      <c r="BL266" s="6" t="s">
        <v>207</v>
      </c>
    </row>
    <row r="267" spans="2:64" s="6" customFormat="1" ht="15.75" customHeight="1">
      <c r="B267" s="19"/>
      <c r="C267" s="123" t="s">
        <v>512</v>
      </c>
      <c r="D267" s="123" t="s">
        <v>163</v>
      </c>
      <c r="E267" s="124" t="s">
        <v>358</v>
      </c>
      <c r="F267" s="186" t="s">
        <v>359</v>
      </c>
      <c r="G267" s="187"/>
      <c r="H267" s="187"/>
      <c r="I267" s="187"/>
      <c r="J267" s="125" t="s">
        <v>155</v>
      </c>
      <c r="K267" s="126">
        <v>14</v>
      </c>
      <c r="L267" s="188">
        <v>0</v>
      </c>
      <c r="M267" s="187"/>
      <c r="N267" s="188">
        <f>ROUND($L$267*$K$267,2)</f>
        <v>0</v>
      </c>
      <c r="O267" s="180"/>
      <c r="P267" s="180"/>
      <c r="Q267" s="180"/>
      <c r="R267" s="20"/>
      <c r="T267" s="113"/>
      <c r="U267" s="25" t="s">
        <v>39</v>
      </c>
      <c r="V267" s="114">
        <v>0</v>
      </c>
      <c r="W267" s="114">
        <f>$V$267*$K$267</f>
        <v>0</v>
      </c>
      <c r="X267" s="114">
        <v>0.064</v>
      </c>
      <c r="Y267" s="114">
        <f>$X$267*$K$267</f>
        <v>0.896</v>
      </c>
      <c r="Z267" s="114">
        <v>0</v>
      </c>
      <c r="AA267" s="115">
        <f>$Z$267*$K$267</f>
        <v>0</v>
      </c>
      <c r="AR267" s="6" t="s">
        <v>257</v>
      </c>
      <c r="AT267" s="6" t="s">
        <v>163</v>
      </c>
      <c r="AU267" s="6" t="s">
        <v>99</v>
      </c>
      <c r="AY267" s="6" t="s">
        <v>143</v>
      </c>
      <c r="BE267" s="116">
        <f>IF($U$267="základní",$N$267,0)</f>
        <v>0</v>
      </c>
      <c r="BF267" s="116">
        <f>IF($U$267="snížená",$N$267,0)</f>
        <v>0</v>
      </c>
      <c r="BG267" s="116">
        <f>IF($U$267="zákl. přenesená",$N$267,0)</f>
        <v>0</v>
      </c>
      <c r="BH267" s="116">
        <f>IF($U$267="sníž. přenesená",$N$267,0)</f>
        <v>0</v>
      </c>
      <c r="BI267" s="116">
        <f>IF($U$267="nulová",$N$267,0)</f>
        <v>0</v>
      </c>
      <c r="BJ267" s="6" t="s">
        <v>19</v>
      </c>
      <c r="BK267" s="116">
        <f>ROUND($L$267*$K$267,2)</f>
        <v>0</v>
      </c>
      <c r="BL267" s="6" t="s">
        <v>207</v>
      </c>
    </row>
    <row r="268" spans="2:64" s="6" customFormat="1" ht="27" customHeight="1">
      <c r="B268" s="19"/>
      <c r="C268" s="109" t="s">
        <v>513</v>
      </c>
      <c r="D268" s="109" t="s">
        <v>145</v>
      </c>
      <c r="E268" s="110" t="s">
        <v>514</v>
      </c>
      <c r="F268" s="179" t="s">
        <v>515</v>
      </c>
      <c r="G268" s="180"/>
      <c r="H268" s="180"/>
      <c r="I268" s="180"/>
      <c r="J268" s="111" t="s">
        <v>516</v>
      </c>
      <c r="K268" s="112">
        <v>305.933</v>
      </c>
      <c r="L268" s="181">
        <v>0</v>
      </c>
      <c r="M268" s="180"/>
      <c r="N268" s="181">
        <f>ROUND($L$268*$K$268,2)</f>
        <v>0</v>
      </c>
      <c r="O268" s="180"/>
      <c r="P268" s="180"/>
      <c r="Q268" s="180"/>
      <c r="R268" s="20"/>
      <c r="T268" s="113"/>
      <c r="U268" s="25" t="s">
        <v>39</v>
      </c>
      <c r="V268" s="114">
        <v>0.266</v>
      </c>
      <c r="W268" s="114">
        <f>$V$268*$K$268</f>
        <v>81.378178</v>
      </c>
      <c r="X268" s="114">
        <v>7E-05</v>
      </c>
      <c r="Y268" s="114">
        <f>$X$268*$K$268</f>
        <v>0.021415309999999996</v>
      </c>
      <c r="Z268" s="114">
        <v>0</v>
      </c>
      <c r="AA268" s="115">
        <f>$Z$268*$K$268</f>
        <v>0</v>
      </c>
      <c r="AR268" s="6" t="s">
        <v>207</v>
      </c>
      <c r="AT268" s="6" t="s">
        <v>145</v>
      </c>
      <c r="AU268" s="6" t="s">
        <v>99</v>
      </c>
      <c r="AY268" s="6" t="s">
        <v>143</v>
      </c>
      <c r="BE268" s="116">
        <f>IF($U$268="základní",$N$268,0)</f>
        <v>0</v>
      </c>
      <c r="BF268" s="116">
        <f>IF($U$268="snížená",$N$268,0)</f>
        <v>0</v>
      </c>
      <c r="BG268" s="116">
        <f>IF($U$268="zákl. přenesená",$N$268,0)</f>
        <v>0</v>
      </c>
      <c r="BH268" s="116">
        <f>IF($U$268="sníž. přenesená",$N$268,0)</f>
        <v>0</v>
      </c>
      <c r="BI268" s="116">
        <f>IF($U$268="nulová",$N$268,0)</f>
        <v>0</v>
      </c>
      <c r="BJ268" s="6" t="s">
        <v>19</v>
      </c>
      <c r="BK268" s="116">
        <f>ROUND($L$268*$K$268,2)</f>
        <v>0</v>
      </c>
      <c r="BL268" s="6" t="s">
        <v>207</v>
      </c>
    </row>
    <row r="269" spans="2:51" s="6" customFormat="1" ht="15.75" customHeight="1">
      <c r="B269" s="117"/>
      <c r="E269" s="118"/>
      <c r="F269" s="182" t="s">
        <v>517</v>
      </c>
      <c r="G269" s="183"/>
      <c r="H269" s="183"/>
      <c r="I269" s="183"/>
      <c r="K269" s="119">
        <v>305.933</v>
      </c>
      <c r="R269" s="120"/>
      <c r="T269" s="121"/>
      <c r="AA269" s="122"/>
      <c r="AT269" s="118" t="s">
        <v>151</v>
      </c>
      <c r="AU269" s="118" t="s">
        <v>99</v>
      </c>
      <c r="AV269" s="118" t="s">
        <v>99</v>
      </c>
      <c r="AW269" s="118" t="s">
        <v>109</v>
      </c>
      <c r="AX269" s="118" t="s">
        <v>19</v>
      </c>
      <c r="AY269" s="118" t="s">
        <v>143</v>
      </c>
    </row>
    <row r="270" spans="2:64" s="6" customFormat="1" ht="15.75" customHeight="1">
      <c r="B270" s="19"/>
      <c r="C270" s="123" t="s">
        <v>518</v>
      </c>
      <c r="D270" s="123" t="s">
        <v>163</v>
      </c>
      <c r="E270" s="124" t="s">
        <v>519</v>
      </c>
      <c r="F270" s="186" t="s">
        <v>520</v>
      </c>
      <c r="G270" s="187"/>
      <c r="H270" s="187"/>
      <c r="I270" s="187"/>
      <c r="J270" s="125" t="s">
        <v>237</v>
      </c>
      <c r="K270" s="126">
        <v>0.31</v>
      </c>
      <c r="L270" s="188">
        <v>0</v>
      </c>
      <c r="M270" s="187"/>
      <c r="N270" s="188">
        <f>ROUND($L$270*$K$270,2)</f>
        <v>0</v>
      </c>
      <c r="O270" s="180"/>
      <c r="P270" s="180"/>
      <c r="Q270" s="180"/>
      <c r="R270" s="20"/>
      <c r="T270" s="113"/>
      <c r="U270" s="25" t="s">
        <v>39</v>
      </c>
      <c r="V270" s="114">
        <v>0</v>
      </c>
      <c r="W270" s="114">
        <f>$V$270*$K$270</f>
        <v>0</v>
      </c>
      <c r="X270" s="114">
        <v>1</v>
      </c>
      <c r="Y270" s="114">
        <f>$X$270*$K$270</f>
        <v>0.31</v>
      </c>
      <c r="Z270" s="114">
        <v>0</v>
      </c>
      <c r="AA270" s="115">
        <f>$Z$270*$K$270</f>
        <v>0</v>
      </c>
      <c r="AR270" s="6" t="s">
        <v>257</v>
      </c>
      <c r="AT270" s="6" t="s">
        <v>163</v>
      </c>
      <c r="AU270" s="6" t="s">
        <v>99</v>
      </c>
      <c r="AY270" s="6" t="s">
        <v>143</v>
      </c>
      <c r="BE270" s="116">
        <f>IF($U$270="základní",$N$270,0)</f>
        <v>0</v>
      </c>
      <c r="BF270" s="116">
        <f>IF($U$270="snížená",$N$270,0)</f>
        <v>0</v>
      </c>
      <c r="BG270" s="116">
        <f>IF($U$270="zákl. přenesená",$N$270,0)</f>
        <v>0</v>
      </c>
      <c r="BH270" s="116">
        <f>IF($U$270="sníž. přenesená",$N$270,0)</f>
        <v>0</v>
      </c>
      <c r="BI270" s="116">
        <f>IF($U$270="nulová",$N$270,0)</f>
        <v>0</v>
      </c>
      <c r="BJ270" s="6" t="s">
        <v>19</v>
      </c>
      <c r="BK270" s="116">
        <f>ROUND($L$270*$K$270,2)</f>
        <v>0</v>
      </c>
      <c r="BL270" s="6" t="s">
        <v>207</v>
      </c>
    </row>
    <row r="271" spans="2:64" s="6" customFormat="1" ht="27" customHeight="1">
      <c r="B271" s="19"/>
      <c r="C271" s="109" t="s">
        <v>282</v>
      </c>
      <c r="D271" s="109" t="s">
        <v>145</v>
      </c>
      <c r="E271" s="110" t="s">
        <v>521</v>
      </c>
      <c r="F271" s="179" t="s">
        <v>522</v>
      </c>
      <c r="G271" s="180"/>
      <c r="H271" s="180"/>
      <c r="I271" s="180"/>
      <c r="J271" s="111" t="s">
        <v>516</v>
      </c>
      <c r="K271" s="112">
        <v>230</v>
      </c>
      <c r="L271" s="181">
        <v>0</v>
      </c>
      <c r="M271" s="180"/>
      <c r="N271" s="181">
        <f>ROUND($L$271*$K$271,2)</f>
        <v>0</v>
      </c>
      <c r="O271" s="180"/>
      <c r="P271" s="180"/>
      <c r="Q271" s="180"/>
      <c r="R271" s="20"/>
      <c r="T271" s="113"/>
      <c r="U271" s="25" t="s">
        <v>39</v>
      </c>
      <c r="V271" s="114">
        <v>0.11</v>
      </c>
      <c r="W271" s="114">
        <f>$V$271*$K$271</f>
        <v>25.3</v>
      </c>
      <c r="X271" s="114">
        <v>0</v>
      </c>
      <c r="Y271" s="114">
        <f>$X$271*$K$271</f>
        <v>0</v>
      </c>
      <c r="Z271" s="114">
        <v>0.001</v>
      </c>
      <c r="AA271" s="115">
        <f>$Z$271*$K$271</f>
        <v>0.23</v>
      </c>
      <c r="AR271" s="6" t="s">
        <v>207</v>
      </c>
      <c r="AT271" s="6" t="s">
        <v>145</v>
      </c>
      <c r="AU271" s="6" t="s">
        <v>99</v>
      </c>
      <c r="AY271" s="6" t="s">
        <v>143</v>
      </c>
      <c r="BE271" s="116">
        <f>IF($U$271="základní",$N$271,0)</f>
        <v>0</v>
      </c>
      <c r="BF271" s="116">
        <f>IF($U$271="snížená",$N$271,0)</f>
        <v>0</v>
      </c>
      <c r="BG271" s="116">
        <f>IF($U$271="zákl. přenesená",$N$271,0)</f>
        <v>0</v>
      </c>
      <c r="BH271" s="116">
        <f>IF($U$271="sníž. přenesená",$N$271,0)</f>
        <v>0</v>
      </c>
      <c r="BI271" s="116">
        <f>IF($U$271="nulová",$N$271,0)</f>
        <v>0</v>
      </c>
      <c r="BJ271" s="6" t="s">
        <v>19</v>
      </c>
      <c r="BK271" s="116">
        <f>ROUND($L$271*$K$271,2)</f>
        <v>0</v>
      </c>
      <c r="BL271" s="6" t="s">
        <v>207</v>
      </c>
    </row>
    <row r="272" spans="2:64" s="6" customFormat="1" ht="27" customHeight="1">
      <c r="B272" s="19"/>
      <c r="C272" s="109" t="s">
        <v>197</v>
      </c>
      <c r="D272" s="109" t="s">
        <v>145</v>
      </c>
      <c r="E272" s="110" t="s">
        <v>361</v>
      </c>
      <c r="F272" s="179" t="s">
        <v>362</v>
      </c>
      <c r="G272" s="180"/>
      <c r="H272" s="180"/>
      <c r="I272" s="180"/>
      <c r="J272" s="111" t="s">
        <v>261</v>
      </c>
      <c r="K272" s="112">
        <v>2697.343</v>
      </c>
      <c r="L272" s="181">
        <v>0</v>
      </c>
      <c r="M272" s="180"/>
      <c r="N272" s="181">
        <f>ROUND($L$272*$K$272,2)</f>
        <v>0</v>
      </c>
      <c r="O272" s="180"/>
      <c r="P272" s="180"/>
      <c r="Q272" s="180"/>
      <c r="R272" s="20"/>
      <c r="T272" s="113"/>
      <c r="U272" s="25" t="s">
        <v>39</v>
      </c>
      <c r="V272" s="114">
        <v>0</v>
      </c>
      <c r="W272" s="114">
        <f>$V$272*$K$272</f>
        <v>0</v>
      </c>
      <c r="X272" s="114">
        <v>0</v>
      </c>
      <c r="Y272" s="114">
        <f>$X$272*$K$272</f>
        <v>0</v>
      </c>
      <c r="Z272" s="114">
        <v>0</v>
      </c>
      <c r="AA272" s="115">
        <f>$Z$272*$K$272</f>
        <v>0</v>
      </c>
      <c r="AR272" s="6" t="s">
        <v>207</v>
      </c>
      <c r="AT272" s="6" t="s">
        <v>145</v>
      </c>
      <c r="AU272" s="6" t="s">
        <v>99</v>
      </c>
      <c r="AY272" s="6" t="s">
        <v>143</v>
      </c>
      <c r="BE272" s="116">
        <f>IF($U$272="základní",$N$272,0)</f>
        <v>0</v>
      </c>
      <c r="BF272" s="116">
        <f>IF($U$272="snížená",$N$272,0)</f>
        <v>0</v>
      </c>
      <c r="BG272" s="116">
        <f>IF($U$272="zákl. přenesená",$N$272,0)</f>
        <v>0</v>
      </c>
      <c r="BH272" s="116">
        <f>IF($U$272="sníž. přenesená",$N$272,0)</f>
        <v>0</v>
      </c>
      <c r="BI272" s="116">
        <f>IF($U$272="nulová",$N$272,0)</f>
        <v>0</v>
      </c>
      <c r="BJ272" s="6" t="s">
        <v>19</v>
      </c>
      <c r="BK272" s="116">
        <f>ROUND($L$272*$K$272,2)</f>
        <v>0</v>
      </c>
      <c r="BL272" s="6" t="s">
        <v>207</v>
      </c>
    </row>
    <row r="273" spans="2:63" s="99" customFormat="1" ht="30.75" customHeight="1">
      <c r="B273" s="100"/>
      <c r="D273" s="108" t="s">
        <v>421</v>
      </c>
      <c r="N273" s="177">
        <f>$BK$273</f>
        <v>0</v>
      </c>
      <c r="O273" s="178"/>
      <c r="P273" s="178"/>
      <c r="Q273" s="178"/>
      <c r="R273" s="103"/>
      <c r="T273" s="104"/>
      <c r="W273" s="105">
        <f>SUM($W$274:$W$281)</f>
        <v>52.9152</v>
      </c>
      <c r="Y273" s="105">
        <f>SUM($Y$274:$Y$281)</f>
        <v>0.499584</v>
      </c>
      <c r="AA273" s="106">
        <f>SUM($AA$274:$AA$281)</f>
        <v>1.632768</v>
      </c>
      <c r="AR273" s="102" t="s">
        <v>99</v>
      </c>
      <c r="AT273" s="102" t="s">
        <v>73</v>
      </c>
      <c r="AU273" s="102" t="s">
        <v>19</v>
      </c>
      <c r="AY273" s="102" t="s">
        <v>143</v>
      </c>
      <c r="BK273" s="107">
        <f>SUM($BK$274:$BK$281)</f>
        <v>0</v>
      </c>
    </row>
    <row r="274" spans="2:64" s="6" customFormat="1" ht="27" customHeight="1">
      <c r="B274" s="19"/>
      <c r="C274" s="109" t="s">
        <v>523</v>
      </c>
      <c r="D274" s="109" t="s">
        <v>145</v>
      </c>
      <c r="E274" s="110" t="s">
        <v>524</v>
      </c>
      <c r="F274" s="179" t="s">
        <v>525</v>
      </c>
      <c r="G274" s="180"/>
      <c r="H274" s="180"/>
      <c r="I274" s="180"/>
      <c r="J274" s="111" t="s">
        <v>155</v>
      </c>
      <c r="K274" s="112">
        <v>38.4</v>
      </c>
      <c r="L274" s="181">
        <v>0</v>
      </c>
      <c r="M274" s="180"/>
      <c r="N274" s="181">
        <f>ROUND($L$274*$K$274,2)</f>
        <v>0</v>
      </c>
      <c r="O274" s="180"/>
      <c r="P274" s="180"/>
      <c r="Q274" s="180"/>
      <c r="R274" s="20"/>
      <c r="T274" s="113"/>
      <c r="U274" s="25" t="s">
        <v>39</v>
      </c>
      <c r="V274" s="114">
        <v>0.302</v>
      </c>
      <c r="W274" s="114">
        <f>$V$274*$K$274</f>
        <v>11.5968</v>
      </c>
      <c r="X274" s="114">
        <v>0</v>
      </c>
      <c r="Y274" s="114">
        <f>$X$274*$K$274</f>
        <v>0</v>
      </c>
      <c r="Z274" s="114">
        <v>0.02777</v>
      </c>
      <c r="AA274" s="115">
        <f>$Z$274*$K$274</f>
        <v>1.066368</v>
      </c>
      <c r="AR274" s="6" t="s">
        <v>207</v>
      </c>
      <c r="AT274" s="6" t="s">
        <v>145</v>
      </c>
      <c r="AU274" s="6" t="s">
        <v>99</v>
      </c>
      <c r="AY274" s="6" t="s">
        <v>143</v>
      </c>
      <c r="BE274" s="116">
        <f>IF($U$274="základní",$N$274,0)</f>
        <v>0</v>
      </c>
      <c r="BF274" s="116">
        <f>IF($U$274="snížená",$N$274,0)</f>
        <v>0</v>
      </c>
      <c r="BG274" s="116">
        <f>IF($U$274="zákl. přenesená",$N$274,0)</f>
        <v>0</v>
      </c>
      <c r="BH274" s="116">
        <f>IF($U$274="sníž. přenesená",$N$274,0)</f>
        <v>0</v>
      </c>
      <c r="BI274" s="116">
        <f>IF($U$274="nulová",$N$274,0)</f>
        <v>0</v>
      </c>
      <c r="BJ274" s="6" t="s">
        <v>19</v>
      </c>
      <c r="BK274" s="116">
        <f>ROUND($L$274*$K$274,2)</f>
        <v>0</v>
      </c>
      <c r="BL274" s="6" t="s">
        <v>207</v>
      </c>
    </row>
    <row r="275" spans="2:64" s="6" customFormat="1" ht="27" customHeight="1">
      <c r="B275" s="19"/>
      <c r="C275" s="109" t="s">
        <v>526</v>
      </c>
      <c r="D275" s="109" t="s">
        <v>145</v>
      </c>
      <c r="E275" s="110" t="s">
        <v>527</v>
      </c>
      <c r="F275" s="179" t="s">
        <v>528</v>
      </c>
      <c r="G275" s="180"/>
      <c r="H275" s="180"/>
      <c r="I275" s="180"/>
      <c r="J275" s="111" t="s">
        <v>155</v>
      </c>
      <c r="K275" s="112">
        <v>38.4</v>
      </c>
      <c r="L275" s="181">
        <v>0</v>
      </c>
      <c r="M275" s="180"/>
      <c r="N275" s="181">
        <f>ROUND($L$275*$K$275,2)</f>
        <v>0</v>
      </c>
      <c r="O275" s="180"/>
      <c r="P275" s="180"/>
      <c r="Q275" s="180"/>
      <c r="R275" s="20"/>
      <c r="T275" s="113"/>
      <c r="U275" s="25" t="s">
        <v>39</v>
      </c>
      <c r="V275" s="114">
        <v>0.178</v>
      </c>
      <c r="W275" s="114">
        <f>$V$275*$K$275</f>
        <v>6.8351999999999995</v>
      </c>
      <c r="X275" s="114">
        <v>0</v>
      </c>
      <c r="Y275" s="114">
        <f>$X$275*$K$275</f>
        <v>0</v>
      </c>
      <c r="Z275" s="114">
        <v>0.01475</v>
      </c>
      <c r="AA275" s="115">
        <f>$Z$275*$K$275</f>
        <v>0.5663999999999999</v>
      </c>
      <c r="AR275" s="6" t="s">
        <v>207</v>
      </c>
      <c r="AT275" s="6" t="s">
        <v>145</v>
      </c>
      <c r="AU275" s="6" t="s">
        <v>99</v>
      </c>
      <c r="AY275" s="6" t="s">
        <v>143</v>
      </c>
      <c r="BE275" s="116">
        <f>IF($U$275="základní",$N$275,0)</f>
        <v>0</v>
      </c>
      <c r="BF275" s="116">
        <f>IF($U$275="snížená",$N$275,0)</f>
        <v>0</v>
      </c>
      <c r="BG275" s="116">
        <f>IF($U$275="zákl. přenesená",$N$275,0)</f>
        <v>0</v>
      </c>
      <c r="BH275" s="116">
        <f>IF($U$275="sníž. přenesená",$N$275,0)</f>
        <v>0</v>
      </c>
      <c r="BI275" s="116">
        <f>IF($U$275="nulová",$N$275,0)</f>
        <v>0</v>
      </c>
      <c r="BJ275" s="6" t="s">
        <v>19</v>
      </c>
      <c r="BK275" s="116">
        <f>ROUND($L$275*$K$275,2)</f>
        <v>0</v>
      </c>
      <c r="BL275" s="6" t="s">
        <v>207</v>
      </c>
    </row>
    <row r="276" spans="2:64" s="6" customFormat="1" ht="27" customHeight="1">
      <c r="B276" s="19"/>
      <c r="C276" s="109" t="s">
        <v>144</v>
      </c>
      <c r="D276" s="109" t="s">
        <v>145</v>
      </c>
      <c r="E276" s="110" t="s">
        <v>529</v>
      </c>
      <c r="F276" s="179" t="s">
        <v>530</v>
      </c>
      <c r="G276" s="180"/>
      <c r="H276" s="180"/>
      <c r="I276" s="180"/>
      <c r="J276" s="111" t="s">
        <v>155</v>
      </c>
      <c r="K276" s="112">
        <v>38.4</v>
      </c>
      <c r="L276" s="181">
        <v>0</v>
      </c>
      <c r="M276" s="180"/>
      <c r="N276" s="181">
        <f>ROUND($L$276*$K$276,2)</f>
        <v>0</v>
      </c>
      <c r="O276" s="180"/>
      <c r="P276" s="180"/>
      <c r="Q276" s="180"/>
      <c r="R276" s="20"/>
      <c r="T276" s="113"/>
      <c r="U276" s="25" t="s">
        <v>39</v>
      </c>
      <c r="V276" s="114">
        <v>0.594</v>
      </c>
      <c r="W276" s="114">
        <f>$V$276*$K$276</f>
        <v>22.8096</v>
      </c>
      <c r="X276" s="114">
        <v>0.00147</v>
      </c>
      <c r="Y276" s="114">
        <f>$X$276*$K$276</f>
        <v>0.056448</v>
      </c>
      <c r="Z276" s="114">
        <v>0</v>
      </c>
      <c r="AA276" s="115">
        <f>$Z$276*$K$276</f>
        <v>0</v>
      </c>
      <c r="AR276" s="6" t="s">
        <v>207</v>
      </c>
      <c r="AT276" s="6" t="s">
        <v>145</v>
      </c>
      <c r="AU276" s="6" t="s">
        <v>99</v>
      </c>
      <c r="AY276" s="6" t="s">
        <v>143</v>
      </c>
      <c r="BE276" s="116">
        <f>IF($U$276="základní",$N$276,0)</f>
        <v>0</v>
      </c>
      <c r="BF276" s="116">
        <f>IF($U$276="snížená",$N$276,0)</f>
        <v>0</v>
      </c>
      <c r="BG276" s="116">
        <f>IF($U$276="zákl. přenesená",$N$276,0)</f>
        <v>0</v>
      </c>
      <c r="BH276" s="116">
        <f>IF($U$276="sníž. přenesená",$N$276,0)</f>
        <v>0</v>
      </c>
      <c r="BI276" s="116">
        <f>IF($U$276="nulová",$N$276,0)</f>
        <v>0</v>
      </c>
      <c r="BJ276" s="6" t="s">
        <v>19</v>
      </c>
      <c r="BK276" s="116">
        <f>ROUND($L$276*$K$276,2)</f>
        <v>0</v>
      </c>
      <c r="BL276" s="6" t="s">
        <v>207</v>
      </c>
    </row>
    <row r="277" spans="2:51" s="6" customFormat="1" ht="15.75" customHeight="1">
      <c r="B277" s="117"/>
      <c r="E277" s="118"/>
      <c r="F277" s="182" t="s">
        <v>531</v>
      </c>
      <c r="G277" s="183"/>
      <c r="H277" s="183"/>
      <c r="I277" s="183"/>
      <c r="K277" s="119">
        <v>38.4</v>
      </c>
      <c r="R277" s="120"/>
      <c r="T277" s="121"/>
      <c r="AA277" s="122"/>
      <c r="AT277" s="118" t="s">
        <v>151</v>
      </c>
      <c r="AU277" s="118" t="s">
        <v>99</v>
      </c>
      <c r="AV277" s="118" t="s">
        <v>99</v>
      </c>
      <c r="AW277" s="118" t="s">
        <v>109</v>
      </c>
      <c r="AX277" s="118" t="s">
        <v>19</v>
      </c>
      <c r="AY277" s="118" t="s">
        <v>143</v>
      </c>
    </row>
    <row r="278" spans="2:64" s="6" customFormat="1" ht="39" customHeight="1">
      <c r="B278" s="19"/>
      <c r="C278" s="109" t="s">
        <v>532</v>
      </c>
      <c r="D278" s="109" t="s">
        <v>145</v>
      </c>
      <c r="E278" s="110" t="s">
        <v>533</v>
      </c>
      <c r="F278" s="179" t="s">
        <v>534</v>
      </c>
      <c r="G278" s="180"/>
      <c r="H278" s="180"/>
      <c r="I278" s="180"/>
      <c r="J278" s="111" t="s">
        <v>155</v>
      </c>
      <c r="K278" s="112">
        <v>38.4</v>
      </c>
      <c r="L278" s="181">
        <v>0</v>
      </c>
      <c r="M278" s="180"/>
      <c r="N278" s="181">
        <f>ROUND($L$278*$K$278,2)</f>
        <v>0</v>
      </c>
      <c r="O278" s="180"/>
      <c r="P278" s="180"/>
      <c r="Q278" s="180"/>
      <c r="R278" s="20"/>
      <c r="T278" s="113"/>
      <c r="U278" s="25" t="s">
        <v>39</v>
      </c>
      <c r="V278" s="114">
        <v>0.304</v>
      </c>
      <c r="W278" s="114">
        <f>$V$278*$K$278</f>
        <v>11.673599999999999</v>
      </c>
      <c r="X278" s="114">
        <v>0.00098</v>
      </c>
      <c r="Y278" s="114">
        <f>$X$278*$K$278</f>
        <v>0.037632</v>
      </c>
      <c r="Z278" s="114">
        <v>0</v>
      </c>
      <c r="AA278" s="115">
        <f>$Z$278*$K$278</f>
        <v>0</v>
      </c>
      <c r="AR278" s="6" t="s">
        <v>207</v>
      </c>
      <c r="AT278" s="6" t="s">
        <v>145</v>
      </c>
      <c r="AU278" s="6" t="s">
        <v>99</v>
      </c>
      <c r="AY278" s="6" t="s">
        <v>143</v>
      </c>
      <c r="BE278" s="116">
        <f>IF($U$278="základní",$N$278,0)</f>
        <v>0</v>
      </c>
      <c r="BF278" s="116">
        <f>IF($U$278="snížená",$N$278,0)</f>
        <v>0</v>
      </c>
      <c r="BG278" s="116">
        <f>IF($U$278="zákl. přenesená",$N$278,0)</f>
        <v>0</v>
      </c>
      <c r="BH278" s="116">
        <f>IF($U$278="sníž. přenesená",$N$278,0)</f>
        <v>0</v>
      </c>
      <c r="BI278" s="116">
        <f>IF($U$278="nulová",$N$278,0)</f>
        <v>0</v>
      </c>
      <c r="BJ278" s="6" t="s">
        <v>19</v>
      </c>
      <c r="BK278" s="116">
        <f>ROUND($L$278*$K$278,2)</f>
        <v>0</v>
      </c>
      <c r="BL278" s="6" t="s">
        <v>207</v>
      </c>
    </row>
    <row r="279" spans="2:64" s="6" customFormat="1" ht="39" customHeight="1">
      <c r="B279" s="19"/>
      <c r="C279" s="123" t="s">
        <v>535</v>
      </c>
      <c r="D279" s="123" t="s">
        <v>163</v>
      </c>
      <c r="E279" s="124" t="s">
        <v>536</v>
      </c>
      <c r="F279" s="186" t="s">
        <v>612</v>
      </c>
      <c r="G279" s="187"/>
      <c r="H279" s="187"/>
      <c r="I279" s="187"/>
      <c r="J279" s="125" t="s">
        <v>158</v>
      </c>
      <c r="K279" s="126">
        <v>21.12</v>
      </c>
      <c r="L279" s="188">
        <v>0</v>
      </c>
      <c r="M279" s="187"/>
      <c r="N279" s="188">
        <f>ROUND($L$279*$K$279,2)</f>
        <v>0</v>
      </c>
      <c r="O279" s="180"/>
      <c r="P279" s="180"/>
      <c r="Q279" s="180"/>
      <c r="R279" s="20"/>
      <c r="T279" s="113"/>
      <c r="U279" s="25" t="s">
        <v>39</v>
      </c>
      <c r="V279" s="114">
        <v>0</v>
      </c>
      <c r="W279" s="114">
        <f>$V$279*$K$279</f>
        <v>0</v>
      </c>
      <c r="X279" s="114">
        <v>0.0192</v>
      </c>
      <c r="Y279" s="114">
        <f>$X$279*$K$279</f>
        <v>0.405504</v>
      </c>
      <c r="Z279" s="114">
        <v>0</v>
      </c>
      <c r="AA279" s="115">
        <f>$Z$279*$K$279</f>
        <v>0</v>
      </c>
      <c r="AR279" s="6" t="s">
        <v>257</v>
      </c>
      <c r="AT279" s="6" t="s">
        <v>163</v>
      </c>
      <c r="AU279" s="6" t="s">
        <v>99</v>
      </c>
      <c r="AY279" s="6" t="s">
        <v>143</v>
      </c>
      <c r="BE279" s="116">
        <f>IF($U$279="základní",$N$279,0)</f>
        <v>0</v>
      </c>
      <c r="BF279" s="116">
        <f>IF($U$279="snížená",$N$279,0)</f>
        <v>0</v>
      </c>
      <c r="BG279" s="116">
        <f>IF($U$279="zákl. přenesená",$N$279,0)</f>
        <v>0</v>
      </c>
      <c r="BH279" s="116">
        <f>IF($U$279="sníž. přenesená",$N$279,0)</f>
        <v>0</v>
      </c>
      <c r="BI279" s="116">
        <f>IF($U$279="nulová",$N$279,0)</f>
        <v>0</v>
      </c>
      <c r="BJ279" s="6" t="s">
        <v>19</v>
      </c>
      <c r="BK279" s="116">
        <f>ROUND($L$279*$K$279,2)</f>
        <v>0</v>
      </c>
      <c r="BL279" s="6" t="s">
        <v>207</v>
      </c>
    </row>
    <row r="280" spans="2:51" s="6" customFormat="1" ht="15.75" customHeight="1">
      <c r="B280" s="117"/>
      <c r="E280" s="118"/>
      <c r="F280" s="182" t="s">
        <v>537</v>
      </c>
      <c r="G280" s="183"/>
      <c r="H280" s="183"/>
      <c r="I280" s="183"/>
      <c r="K280" s="119">
        <v>19.2</v>
      </c>
      <c r="R280" s="120"/>
      <c r="T280" s="121"/>
      <c r="AA280" s="122"/>
      <c r="AT280" s="118" t="s">
        <v>151</v>
      </c>
      <c r="AU280" s="118" t="s">
        <v>99</v>
      </c>
      <c r="AV280" s="118" t="s">
        <v>99</v>
      </c>
      <c r="AW280" s="118" t="s">
        <v>109</v>
      </c>
      <c r="AX280" s="118" t="s">
        <v>19</v>
      </c>
      <c r="AY280" s="118" t="s">
        <v>143</v>
      </c>
    </row>
    <row r="281" spans="2:64" s="6" customFormat="1" ht="27" customHeight="1">
      <c r="B281" s="19"/>
      <c r="C281" s="109" t="s">
        <v>538</v>
      </c>
      <c r="D281" s="109" t="s">
        <v>145</v>
      </c>
      <c r="E281" s="110" t="s">
        <v>539</v>
      </c>
      <c r="F281" s="179" t="s">
        <v>540</v>
      </c>
      <c r="G281" s="180"/>
      <c r="H281" s="180"/>
      <c r="I281" s="180"/>
      <c r="J281" s="111" t="s">
        <v>261</v>
      </c>
      <c r="K281" s="112">
        <v>318.503</v>
      </c>
      <c r="L281" s="181">
        <v>0</v>
      </c>
      <c r="M281" s="180"/>
      <c r="N281" s="181">
        <f>ROUND($L$281*$K$281,2)</f>
        <v>0</v>
      </c>
      <c r="O281" s="180"/>
      <c r="P281" s="180"/>
      <c r="Q281" s="180"/>
      <c r="R281" s="20"/>
      <c r="T281" s="113"/>
      <c r="U281" s="25" t="s">
        <v>39</v>
      </c>
      <c r="V281" s="114">
        <v>0</v>
      </c>
      <c r="W281" s="114">
        <f>$V$281*$K$281</f>
        <v>0</v>
      </c>
      <c r="X281" s="114">
        <v>0</v>
      </c>
      <c r="Y281" s="114">
        <f>$X$281*$K$281</f>
        <v>0</v>
      </c>
      <c r="Z281" s="114">
        <v>0</v>
      </c>
      <c r="AA281" s="115">
        <f>$Z$281*$K$281</f>
        <v>0</v>
      </c>
      <c r="AR281" s="6" t="s">
        <v>207</v>
      </c>
      <c r="AT281" s="6" t="s">
        <v>145</v>
      </c>
      <c r="AU281" s="6" t="s">
        <v>99</v>
      </c>
      <c r="AY281" s="6" t="s">
        <v>143</v>
      </c>
      <c r="BE281" s="116">
        <f>IF($U$281="základní",$N$281,0)</f>
        <v>0</v>
      </c>
      <c r="BF281" s="116">
        <f>IF($U$281="snížená",$N$281,0)</f>
        <v>0</v>
      </c>
      <c r="BG281" s="116">
        <f>IF($U$281="zákl. přenesená",$N$281,0)</f>
        <v>0</v>
      </c>
      <c r="BH281" s="116">
        <f>IF($U$281="sníž. přenesená",$N$281,0)</f>
        <v>0</v>
      </c>
      <c r="BI281" s="116">
        <f>IF($U$281="nulová",$N$281,0)</f>
        <v>0</v>
      </c>
      <c r="BJ281" s="6" t="s">
        <v>19</v>
      </c>
      <c r="BK281" s="116">
        <f>ROUND($L$281*$K$281,2)</f>
        <v>0</v>
      </c>
      <c r="BL281" s="6" t="s">
        <v>207</v>
      </c>
    </row>
    <row r="282" spans="2:63" s="99" customFormat="1" ht="30.75" customHeight="1">
      <c r="B282" s="100"/>
      <c r="D282" s="108" t="s">
        <v>126</v>
      </c>
      <c r="N282" s="177">
        <f>$BK$282</f>
        <v>0</v>
      </c>
      <c r="O282" s="178"/>
      <c r="P282" s="178"/>
      <c r="Q282" s="178"/>
      <c r="R282" s="103"/>
      <c r="T282" s="104"/>
      <c r="W282" s="105">
        <f>SUM($W$283:$W$284)</f>
        <v>164.1512</v>
      </c>
      <c r="Y282" s="105">
        <f>SUM($Y$283:$Y$284)</f>
        <v>0.23949600000000004</v>
      </c>
      <c r="AA282" s="106">
        <f>SUM($AA$283:$AA$284)</f>
        <v>0</v>
      </c>
      <c r="AR282" s="102" t="s">
        <v>99</v>
      </c>
      <c r="AT282" s="102" t="s">
        <v>73</v>
      </c>
      <c r="AU282" s="102" t="s">
        <v>19</v>
      </c>
      <c r="AY282" s="102" t="s">
        <v>143</v>
      </c>
      <c r="BK282" s="107">
        <f>SUM($BK$283:$BK$284)</f>
        <v>0</v>
      </c>
    </row>
    <row r="283" spans="2:64" s="6" customFormat="1" ht="27" customHeight="1">
      <c r="B283" s="19"/>
      <c r="C283" s="109" t="s">
        <v>541</v>
      </c>
      <c r="D283" s="109" t="s">
        <v>145</v>
      </c>
      <c r="E283" s="110" t="s">
        <v>542</v>
      </c>
      <c r="F283" s="179" t="s">
        <v>543</v>
      </c>
      <c r="G283" s="180"/>
      <c r="H283" s="180"/>
      <c r="I283" s="180"/>
      <c r="J283" s="111" t="s">
        <v>158</v>
      </c>
      <c r="K283" s="112">
        <v>408</v>
      </c>
      <c r="L283" s="181">
        <v>0</v>
      </c>
      <c r="M283" s="180"/>
      <c r="N283" s="181">
        <f>ROUND($L$283*$K$283,2)</f>
        <v>0</v>
      </c>
      <c r="O283" s="180"/>
      <c r="P283" s="180"/>
      <c r="Q283" s="180"/>
      <c r="R283" s="20"/>
      <c r="T283" s="113"/>
      <c r="U283" s="25" t="s">
        <v>39</v>
      </c>
      <c r="V283" s="114">
        <v>0.072</v>
      </c>
      <c r="W283" s="114">
        <f>$V$283*$K$283</f>
        <v>29.375999999999998</v>
      </c>
      <c r="X283" s="114">
        <v>0</v>
      </c>
      <c r="Y283" s="114">
        <f>$X$283*$K$283</f>
        <v>0</v>
      </c>
      <c r="Z283" s="114">
        <v>0</v>
      </c>
      <c r="AA283" s="115">
        <f>$Z$283*$K$283</f>
        <v>0</v>
      </c>
      <c r="AR283" s="6" t="s">
        <v>207</v>
      </c>
      <c r="AT283" s="6" t="s">
        <v>145</v>
      </c>
      <c r="AU283" s="6" t="s">
        <v>99</v>
      </c>
      <c r="AY283" s="6" t="s">
        <v>143</v>
      </c>
      <c r="BE283" s="116">
        <f>IF($U$283="základní",$N$283,0)</f>
        <v>0</v>
      </c>
      <c r="BF283" s="116">
        <f>IF($U$283="snížená",$N$283,0)</f>
        <v>0</v>
      </c>
      <c r="BG283" s="116">
        <f>IF($U$283="zákl. přenesená",$N$283,0)</f>
        <v>0</v>
      </c>
      <c r="BH283" s="116">
        <f>IF($U$283="sníž. přenesená",$N$283,0)</f>
        <v>0</v>
      </c>
      <c r="BI283" s="116">
        <f>IF($U$283="nulová",$N$283,0)</f>
        <v>0</v>
      </c>
      <c r="BJ283" s="6" t="s">
        <v>19</v>
      </c>
      <c r="BK283" s="116">
        <f>ROUND($L$283*$K$283,2)</f>
        <v>0</v>
      </c>
      <c r="BL283" s="6" t="s">
        <v>207</v>
      </c>
    </row>
    <row r="284" spans="2:64" s="6" customFormat="1" ht="27" customHeight="1">
      <c r="B284" s="19"/>
      <c r="C284" s="109" t="s">
        <v>544</v>
      </c>
      <c r="D284" s="109" t="s">
        <v>145</v>
      </c>
      <c r="E284" s="110" t="s">
        <v>545</v>
      </c>
      <c r="F284" s="179" t="s">
        <v>546</v>
      </c>
      <c r="G284" s="180"/>
      <c r="H284" s="180"/>
      <c r="I284" s="180"/>
      <c r="J284" s="111" t="s">
        <v>158</v>
      </c>
      <c r="K284" s="112">
        <v>469.6</v>
      </c>
      <c r="L284" s="181">
        <v>0</v>
      </c>
      <c r="M284" s="180"/>
      <c r="N284" s="181">
        <f>ROUND($L$284*$K$284,2)</f>
        <v>0</v>
      </c>
      <c r="O284" s="180"/>
      <c r="P284" s="180"/>
      <c r="Q284" s="180"/>
      <c r="R284" s="20"/>
      <c r="T284" s="113"/>
      <c r="U284" s="25" t="s">
        <v>39</v>
      </c>
      <c r="V284" s="114">
        <v>0.287</v>
      </c>
      <c r="W284" s="114">
        <f>$V$284*$K$284</f>
        <v>134.77519999999998</v>
      </c>
      <c r="X284" s="114">
        <v>0.00051</v>
      </c>
      <c r="Y284" s="114">
        <f>$X$284*$K$284</f>
        <v>0.23949600000000004</v>
      </c>
      <c r="Z284" s="114">
        <v>0</v>
      </c>
      <c r="AA284" s="115">
        <f>$Z$284*$K$284</f>
        <v>0</v>
      </c>
      <c r="AR284" s="6" t="s">
        <v>207</v>
      </c>
      <c r="AT284" s="6" t="s">
        <v>145</v>
      </c>
      <c r="AU284" s="6" t="s">
        <v>99</v>
      </c>
      <c r="AY284" s="6" t="s">
        <v>143</v>
      </c>
      <c r="BE284" s="116">
        <f>IF($U$284="základní",$N$284,0)</f>
        <v>0</v>
      </c>
      <c r="BF284" s="116">
        <f>IF($U$284="snížená",$N$284,0)</f>
        <v>0</v>
      </c>
      <c r="BG284" s="116">
        <f>IF($U$284="zákl. přenesená",$N$284,0)</f>
        <v>0</v>
      </c>
      <c r="BH284" s="116">
        <f>IF($U$284="sníž. přenesená",$N$284,0)</f>
        <v>0</v>
      </c>
      <c r="BI284" s="116">
        <f>IF($U$284="nulová",$N$284,0)</f>
        <v>0</v>
      </c>
      <c r="BJ284" s="6" t="s">
        <v>19</v>
      </c>
      <c r="BK284" s="116">
        <f>ROUND($L$284*$K$284,2)</f>
        <v>0</v>
      </c>
      <c r="BL284" s="6" t="s">
        <v>207</v>
      </c>
    </row>
    <row r="285" spans="2:63" s="99" customFormat="1" ht="30.75" customHeight="1">
      <c r="B285" s="100"/>
      <c r="D285" s="108" t="s">
        <v>422</v>
      </c>
      <c r="N285" s="177">
        <f>$BK$285</f>
        <v>0</v>
      </c>
      <c r="O285" s="178"/>
      <c r="P285" s="178"/>
      <c r="Q285" s="178"/>
      <c r="R285" s="103"/>
      <c r="T285" s="104"/>
      <c r="W285" s="105">
        <f>SUM($W$286:$W$287)</f>
        <v>67.556</v>
      </c>
      <c r="Y285" s="105">
        <f>SUM($Y$286:$Y$287)</f>
        <v>0</v>
      </c>
      <c r="AA285" s="106">
        <f>SUM($AA$286:$AA$287)</f>
        <v>4.72892</v>
      </c>
      <c r="AR285" s="102" t="s">
        <v>99</v>
      </c>
      <c r="AT285" s="102" t="s">
        <v>73</v>
      </c>
      <c r="AU285" s="102" t="s">
        <v>19</v>
      </c>
      <c r="AY285" s="102" t="s">
        <v>143</v>
      </c>
      <c r="BK285" s="107">
        <f>SUM($BK$286:$BK$287)</f>
        <v>0</v>
      </c>
    </row>
    <row r="286" spans="2:64" s="6" customFormat="1" ht="27" customHeight="1">
      <c r="B286" s="19"/>
      <c r="C286" s="109" t="s">
        <v>255</v>
      </c>
      <c r="D286" s="109" t="s">
        <v>145</v>
      </c>
      <c r="E286" s="110" t="s">
        <v>547</v>
      </c>
      <c r="F286" s="179" t="s">
        <v>548</v>
      </c>
      <c r="G286" s="180"/>
      <c r="H286" s="180"/>
      <c r="I286" s="180"/>
      <c r="J286" s="111" t="s">
        <v>158</v>
      </c>
      <c r="K286" s="112">
        <v>337.78</v>
      </c>
      <c r="L286" s="181">
        <v>0</v>
      </c>
      <c r="M286" s="180"/>
      <c r="N286" s="181">
        <f>ROUND($L$286*$K$286,2)</f>
        <v>0</v>
      </c>
      <c r="O286" s="180"/>
      <c r="P286" s="180"/>
      <c r="Q286" s="180"/>
      <c r="R286" s="20"/>
      <c r="T286" s="113"/>
      <c r="U286" s="25" t="s">
        <v>39</v>
      </c>
      <c r="V286" s="114">
        <v>0.2</v>
      </c>
      <c r="W286" s="114">
        <f>$V$286*$K$286</f>
        <v>67.556</v>
      </c>
      <c r="X286" s="114">
        <v>0</v>
      </c>
      <c r="Y286" s="114">
        <f>$X$286*$K$286</f>
        <v>0</v>
      </c>
      <c r="Z286" s="114">
        <v>0.014</v>
      </c>
      <c r="AA286" s="115">
        <f>$Z$286*$K$286</f>
        <v>4.72892</v>
      </c>
      <c r="AR286" s="6" t="s">
        <v>207</v>
      </c>
      <c r="AT286" s="6" t="s">
        <v>145</v>
      </c>
      <c r="AU286" s="6" t="s">
        <v>99</v>
      </c>
      <c r="AY286" s="6" t="s">
        <v>143</v>
      </c>
      <c r="BE286" s="116">
        <f>IF($U$286="základní",$N$286,0)</f>
        <v>0</v>
      </c>
      <c r="BF286" s="116">
        <f>IF($U$286="snížená",$N$286,0)</f>
        <v>0</v>
      </c>
      <c r="BG286" s="116">
        <f>IF($U$286="zákl. přenesená",$N$286,0)</f>
        <v>0</v>
      </c>
      <c r="BH286" s="116">
        <f>IF($U$286="sníž. přenesená",$N$286,0)</f>
        <v>0</v>
      </c>
      <c r="BI286" s="116">
        <f>IF($U$286="nulová",$N$286,0)</f>
        <v>0</v>
      </c>
      <c r="BJ286" s="6" t="s">
        <v>19</v>
      </c>
      <c r="BK286" s="116">
        <f>ROUND($L$286*$K$286,2)</f>
        <v>0</v>
      </c>
      <c r="BL286" s="6" t="s">
        <v>207</v>
      </c>
    </row>
    <row r="287" spans="2:51" s="6" customFormat="1" ht="15.75" customHeight="1">
      <c r="B287" s="117"/>
      <c r="E287" s="118"/>
      <c r="F287" s="182" t="s">
        <v>467</v>
      </c>
      <c r="G287" s="183"/>
      <c r="H287" s="183"/>
      <c r="I287" s="183"/>
      <c r="K287" s="119">
        <v>337.78</v>
      </c>
      <c r="R287" s="120"/>
      <c r="T287" s="121"/>
      <c r="AA287" s="122"/>
      <c r="AT287" s="118" t="s">
        <v>151</v>
      </c>
      <c r="AU287" s="118" t="s">
        <v>99</v>
      </c>
      <c r="AV287" s="118" t="s">
        <v>99</v>
      </c>
      <c r="AW287" s="118" t="s">
        <v>109</v>
      </c>
      <c r="AX287" s="118" t="s">
        <v>19</v>
      </c>
      <c r="AY287" s="118" t="s">
        <v>143</v>
      </c>
    </row>
    <row r="288" spans="2:63" s="99" customFormat="1" ht="37.5" customHeight="1">
      <c r="B288" s="100"/>
      <c r="D288" s="101" t="s">
        <v>423</v>
      </c>
      <c r="N288" s="185">
        <f>$BK$288</f>
        <v>0</v>
      </c>
      <c r="O288" s="178"/>
      <c r="P288" s="178"/>
      <c r="Q288" s="178"/>
      <c r="R288" s="103"/>
      <c r="T288" s="104"/>
      <c r="W288" s="105">
        <f>$W$289</f>
        <v>0.078</v>
      </c>
      <c r="Y288" s="105">
        <f>$Y$289</f>
        <v>0</v>
      </c>
      <c r="AA288" s="106">
        <f>$AA$289</f>
        <v>0</v>
      </c>
      <c r="AR288" s="102" t="s">
        <v>160</v>
      </c>
      <c r="AT288" s="102" t="s">
        <v>73</v>
      </c>
      <c r="AU288" s="102" t="s">
        <v>74</v>
      </c>
      <c r="AY288" s="102" t="s">
        <v>143</v>
      </c>
      <c r="BK288" s="107">
        <f>$BK$289</f>
        <v>0</v>
      </c>
    </row>
    <row r="289" spans="2:63" s="99" customFormat="1" ht="21" customHeight="1">
      <c r="B289" s="100"/>
      <c r="D289" s="108" t="s">
        <v>424</v>
      </c>
      <c r="N289" s="177">
        <f>$BK$289</f>
        <v>0</v>
      </c>
      <c r="O289" s="178"/>
      <c r="P289" s="178"/>
      <c r="Q289" s="178"/>
      <c r="R289" s="103"/>
      <c r="T289" s="104"/>
      <c r="W289" s="105">
        <f>$W$290</f>
        <v>0.078</v>
      </c>
      <c r="Y289" s="105">
        <f>$Y$290</f>
        <v>0</v>
      </c>
      <c r="AA289" s="106">
        <f>$AA$290</f>
        <v>0</v>
      </c>
      <c r="AR289" s="102" t="s">
        <v>160</v>
      </c>
      <c r="AT289" s="102" t="s">
        <v>73</v>
      </c>
      <c r="AU289" s="102" t="s">
        <v>19</v>
      </c>
      <c r="AY289" s="102" t="s">
        <v>143</v>
      </c>
      <c r="BK289" s="107">
        <f>$BK$290</f>
        <v>0</v>
      </c>
    </row>
    <row r="290" spans="2:64" s="6" customFormat="1" ht="15.75" customHeight="1">
      <c r="B290" s="19"/>
      <c r="C290" s="109" t="s">
        <v>549</v>
      </c>
      <c r="D290" s="109" t="s">
        <v>145</v>
      </c>
      <c r="E290" s="110" t="s">
        <v>550</v>
      </c>
      <c r="F290" s="179" t="s">
        <v>551</v>
      </c>
      <c r="G290" s="180"/>
      <c r="H290" s="180"/>
      <c r="I290" s="180"/>
      <c r="J290" s="111" t="s">
        <v>445</v>
      </c>
      <c r="K290" s="112">
        <v>1</v>
      </c>
      <c r="L290" s="181">
        <v>0</v>
      </c>
      <c r="M290" s="180"/>
      <c r="N290" s="181">
        <f>ROUND($L$290*$K$290,2)</f>
        <v>0</v>
      </c>
      <c r="O290" s="180"/>
      <c r="P290" s="180"/>
      <c r="Q290" s="180"/>
      <c r="R290" s="20"/>
      <c r="T290" s="113"/>
      <c r="U290" s="136" t="s">
        <v>39</v>
      </c>
      <c r="V290" s="137">
        <v>0.078</v>
      </c>
      <c r="W290" s="137">
        <f>$V$290*$K$290</f>
        <v>0.078</v>
      </c>
      <c r="X290" s="137">
        <v>0</v>
      </c>
      <c r="Y290" s="137">
        <f>$X$290*$K$290</f>
        <v>0</v>
      </c>
      <c r="Z290" s="137">
        <v>0</v>
      </c>
      <c r="AA290" s="138">
        <f>$Z$290*$K$290</f>
        <v>0</v>
      </c>
      <c r="AR290" s="6" t="s">
        <v>309</v>
      </c>
      <c r="AT290" s="6" t="s">
        <v>145</v>
      </c>
      <c r="AU290" s="6" t="s">
        <v>99</v>
      </c>
      <c r="AY290" s="6" t="s">
        <v>143</v>
      </c>
      <c r="BE290" s="116">
        <f>IF($U$290="základní",$N$290,0)</f>
        <v>0</v>
      </c>
      <c r="BF290" s="116">
        <f>IF($U$290="snížená",$N$290,0)</f>
        <v>0</v>
      </c>
      <c r="BG290" s="116">
        <f>IF($U$290="zákl. přenesená",$N$290,0)</f>
        <v>0</v>
      </c>
      <c r="BH290" s="116">
        <f>IF($U$290="sníž. přenesená",$N$290,0)</f>
        <v>0</v>
      </c>
      <c r="BI290" s="116">
        <f>IF($U$290="nulová",$N$290,0)</f>
        <v>0</v>
      </c>
      <c r="BJ290" s="6" t="s">
        <v>19</v>
      </c>
      <c r="BK290" s="116">
        <f>ROUND($L$290*$K$290,2)</f>
        <v>0</v>
      </c>
      <c r="BL290" s="6" t="s">
        <v>309</v>
      </c>
    </row>
    <row r="291" spans="2:18" s="6" customFormat="1" ht="7.5" customHeight="1">
      <c r="B291" s="40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2"/>
    </row>
    <row r="292" s="2" customFormat="1" ht="14.25" customHeight="1"/>
  </sheetData>
  <sheetProtection/>
  <mergeCells count="425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M24:P24"/>
    <mergeCell ref="M25:P25"/>
    <mergeCell ref="M27:P27"/>
    <mergeCell ref="O15:P15"/>
    <mergeCell ref="O17:P17"/>
    <mergeCell ref="O18:P18"/>
    <mergeCell ref="O20:P20"/>
    <mergeCell ref="H31:J31"/>
    <mergeCell ref="M31:P31"/>
    <mergeCell ref="H32:J32"/>
    <mergeCell ref="M32:P32"/>
    <mergeCell ref="H29:J29"/>
    <mergeCell ref="M29:P29"/>
    <mergeCell ref="H30:J30"/>
    <mergeCell ref="M30:P30"/>
    <mergeCell ref="F78:P78"/>
    <mergeCell ref="F79:P79"/>
    <mergeCell ref="M81:P81"/>
    <mergeCell ref="M83:Q83"/>
    <mergeCell ref="H33:J33"/>
    <mergeCell ref="M33:P33"/>
    <mergeCell ref="L35:P35"/>
    <mergeCell ref="C76:Q76"/>
    <mergeCell ref="N89:Q89"/>
    <mergeCell ref="N90:Q90"/>
    <mergeCell ref="N91:Q91"/>
    <mergeCell ref="N92:Q92"/>
    <mergeCell ref="M84:Q84"/>
    <mergeCell ref="C86:G86"/>
    <mergeCell ref="N86:Q86"/>
    <mergeCell ref="N88:Q88"/>
    <mergeCell ref="N97:Q97"/>
    <mergeCell ref="N98:Q98"/>
    <mergeCell ref="N99:Q99"/>
    <mergeCell ref="N100:Q100"/>
    <mergeCell ref="N93:Q93"/>
    <mergeCell ref="N94:Q94"/>
    <mergeCell ref="N95:Q95"/>
    <mergeCell ref="N96:Q96"/>
    <mergeCell ref="N105:Q105"/>
    <mergeCell ref="N106:Q106"/>
    <mergeCell ref="N107:Q107"/>
    <mergeCell ref="N108:Q108"/>
    <mergeCell ref="N101:Q101"/>
    <mergeCell ref="N102:Q102"/>
    <mergeCell ref="N103:Q103"/>
    <mergeCell ref="N104:Q104"/>
    <mergeCell ref="C120:Q120"/>
    <mergeCell ref="F122:P122"/>
    <mergeCell ref="F123:P123"/>
    <mergeCell ref="M125:P125"/>
    <mergeCell ref="N109:Q109"/>
    <mergeCell ref="N110:Q110"/>
    <mergeCell ref="N112:Q112"/>
    <mergeCell ref="L114:Q114"/>
    <mergeCell ref="F134:I134"/>
    <mergeCell ref="L134:M134"/>
    <mergeCell ref="N134:Q134"/>
    <mergeCell ref="F135:I135"/>
    <mergeCell ref="M127:Q127"/>
    <mergeCell ref="M128:Q128"/>
    <mergeCell ref="F130:I130"/>
    <mergeCell ref="L130:M130"/>
    <mergeCell ref="N130:Q130"/>
    <mergeCell ref="N131:Q131"/>
    <mergeCell ref="F139:I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51:I151"/>
    <mergeCell ref="F152:I152"/>
    <mergeCell ref="F153:I153"/>
    <mergeCell ref="L153:M153"/>
    <mergeCell ref="F147:I147"/>
    <mergeCell ref="F148:I148"/>
    <mergeCell ref="F149:I149"/>
    <mergeCell ref="F150:I150"/>
    <mergeCell ref="L156:M156"/>
    <mergeCell ref="N156:Q156"/>
    <mergeCell ref="N153:Q153"/>
    <mergeCell ref="F154:I154"/>
    <mergeCell ref="L154:M154"/>
    <mergeCell ref="N154:Q154"/>
    <mergeCell ref="F157:I157"/>
    <mergeCell ref="F158:I158"/>
    <mergeCell ref="F159:I159"/>
    <mergeCell ref="F160:I160"/>
    <mergeCell ref="F155:I155"/>
    <mergeCell ref="F156:I156"/>
    <mergeCell ref="F163:I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67:I167"/>
    <mergeCell ref="F168:I168"/>
    <mergeCell ref="L168:M168"/>
    <mergeCell ref="N168:Q168"/>
    <mergeCell ref="F165:I165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74:I174"/>
    <mergeCell ref="L174:M174"/>
    <mergeCell ref="N174:Q174"/>
    <mergeCell ref="F175:I175"/>
    <mergeCell ref="F172:I172"/>
    <mergeCell ref="L172:M172"/>
    <mergeCell ref="N172:Q172"/>
    <mergeCell ref="F173:I173"/>
    <mergeCell ref="F178:I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82:I182"/>
    <mergeCell ref="F183:I183"/>
    <mergeCell ref="L183:M183"/>
    <mergeCell ref="N183:Q183"/>
    <mergeCell ref="F180:I180"/>
    <mergeCell ref="F181:I181"/>
    <mergeCell ref="L181:M181"/>
    <mergeCell ref="N181:Q181"/>
    <mergeCell ref="F186:I186"/>
    <mergeCell ref="L186:M186"/>
    <mergeCell ref="N186:Q186"/>
    <mergeCell ref="F187:I187"/>
    <mergeCell ref="F184:I184"/>
    <mergeCell ref="F185:I185"/>
    <mergeCell ref="L185:M185"/>
    <mergeCell ref="N185:Q185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5:I195"/>
    <mergeCell ref="L195:M195"/>
    <mergeCell ref="N195:Q195"/>
    <mergeCell ref="F196:I196"/>
    <mergeCell ref="N197:Q197"/>
    <mergeCell ref="F193:I193"/>
    <mergeCell ref="F194:I194"/>
    <mergeCell ref="L194:M194"/>
    <mergeCell ref="N194:Q194"/>
    <mergeCell ref="F202:I202"/>
    <mergeCell ref="F203:I203"/>
    <mergeCell ref="L203:M203"/>
    <mergeCell ref="N203:Q203"/>
    <mergeCell ref="F198:I198"/>
    <mergeCell ref="L198:M198"/>
    <mergeCell ref="N198:Q198"/>
    <mergeCell ref="F201:I201"/>
    <mergeCell ref="L201:M201"/>
    <mergeCell ref="N201:Q201"/>
    <mergeCell ref="F204:I204"/>
    <mergeCell ref="L204:M204"/>
    <mergeCell ref="N204:Q204"/>
    <mergeCell ref="F206:I206"/>
    <mergeCell ref="L206:M206"/>
    <mergeCell ref="N206:Q206"/>
    <mergeCell ref="N205:Q205"/>
    <mergeCell ref="F209:I209"/>
    <mergeCell ref="F210:I210"/>
    <mergeCell ref="L210:M210"/>
    <mergeCell ref="N210:Q210"/>
    <mergeCell ref="F207:I207"/>
    <mergeCell ref="F208:I208"/>
    <mergeCell ref="L208:M208"/>
    <mergeCell ref="N208:Q208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2:I222"/>
    <mergeCell ref="L222:M222"/>
    <mergeCell ref="N222:Q222"/>
    <mergeCell ref="N228:Q228"/>
    <mergeCell ref="F225:I225"/>
    <mergeCell ref="F226:I226"/>
    <mergeCell ref="L226:M226"/>
    <mergeCell ref="N226:Q226"/>
    <mergeCell ref="F223:I223"/>
    <mergeCell ref="F224:I224"/>
    <mergeCell ref="L224:M224"/>
    <mergeCell ref="N224:Q224"/>
    <mergeCell ref="F230:I230"/>
    <mergeCell ref="F231:I231"/>
    <mergeCell ref="L231:M231"/>
    <mergeCell ref="N231:Q231"/>
    <mergeCell ref="F227:I227"/>
    <mergeCell ref="L227:M227"/>
    <mergeCell ref="N227:Q227"/>
    <mergeCell ref="F229:I229"/>
    <mergeCell ref="L229:M229"/>
    <mergeCell ref="N229:Q229"/>
    <mergeCell ref="F232:I232"/>
    <mergeCell ref="L232:M232"/>
    <mergeCell ref="N232:Q232"/>
    <mergeCell ref="F233:I233"/>
    <mergeCell ref="L233:M233"/>
    <mergeCell ref="N233:Q233"/>
    <mergeCell ref="F237:I237"/>
    <mergeCell ref="L237:M237"/>
    <mergeCell ref="N237:Q237"/>
    <mergeCell ref="F238:I238"/>
    <mergeCell ref="F234:I234"/>
    <mergeCell ref="L234:M234"/>
    <mergeCell ref="N234:Q234"/>
    <mergeCell ref="F235:I235"/>
    <mergeCell ref="L235:M235"/>
    <mergeCell ref="N235:Q235"/>
    <mergeCell ref="F242:I242"/>
    <mergeCell ref="L242:M242"/>
    <mergeCell ref="N242:Q242"/>
    <mergeCell ref="F243:I243"/>
    <mergeCell ref="F239:I239"/>
    <mergeCell ref="L239:M239"/>
    <mergeCell ref="N239:Q239"/>
    <mergeCell ref="F240:I240"/>
    <mergeCell ref="L240:M240"/>
    <mergeCell ref="N240:Q240"/>
    <mergeCell ref="F246:I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56:I256"/>
    <mergeCell ref="L256:M256"/>
    <mergeCell ref="N256:Q256"/>
    <mergeCell ref="F259:I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63:I263"/>
    <mergeCell ref="L263:M263"/>
    <mergeCell ref="N263:Q263"/>
    <mergeCell ref="F264:I264"/>
    <mergeCell ref="F261:I261"/>
    <mergeCell ref="L261:M261"/>
    <mergeCell ref="N261:Q261"/>
    <mergeCell ref="F262:I262"/>
    <mergeCell ref="L262:M262"/>
    <mergeCell ref="N262:Q262"/>
    <mergeCell ref="F265:I265"/>
    <mergeCell ref="L265:M265"/>
    <mergeCell ref="N265:Q265"/>
    <mergeCell ref="F266:I266"/>
    <mergeCell ref="L266:M266"/>
    <mergeCell ref="N266:Q266"/>
    <mergeCell ref="F269:I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71:I271"/>
    <mergeCell ref="L271:M271"/>
    <mergeCell ref="N271:Q271"/>
    <mergeCell ref="F272:I272"/>
    <mergeCell ref="L272:M272"/>
    <mergeCell ref="N272:Q272"/>
    <mergeCell ref="F276:I276"/>
    <mergeCell ref="L276:M276"/>
    <mergeCell ref="N276:Q276"/>
    <mergeCell ref="F277:I277"/>
    <mergeCell ref="F274:I274"/>
    <mergeCell ref="L274:M274"/>
    <mergeCell ref="N274:Q274"/>
    <mergeCell ref="F275:I275"/>
    <mergeCell ref="L275:M275"/>
    <mergeCell ref="N275:Q275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L286:M286"/>
    <mergeCell ref="N286:Q286"/>
    <mergeCell ref="F287:I287"/>
    <mergeCell ref="F283:I283"/>
    <mergeCell ref="L283:M283"/>
    <mergeCell ref="N283:Q283"/>
    <mergeCell ref="F284:I284"/>
    <mergeCell ref="L284:M284"/>
    <mergeCell ref="N132:Q132"/>
    <mergeCell ref="N133:Q133"/>
    <mergeCell ref="N136:Q136"/>
    <mergeCell ref="N171:Q171"/>
    <mergeCell ref="N189:Q189"/>
    <mergeCell ref="N213:Q213"/>
    <mergeCell ref="N199:Q199"/>
    <mergeCell ref="N200:Q200"/>
    <mergeCell ref="N216:Q216"/>
    <mergeCell ref="N219:Q219"/>
    <mergeCell ref="N221:Q221"/>
    <mergeCell ref="F290:I290"/>
    <mergeCell ref="L290:M290"/>
    <mergeCell ref="N290:Q290"/>
    <mergeCell ref="N284:Q284"/>
    <mergeCell ref="F280:I280"/>
    <mergeCell ref="F281:I281"/>
    <mergeCell ref="F286:I286"/>
    <mergeCell ref="H1:K1"/>
    <mergeCell ref="S2:AC2"/>
    <mergeCell ref="N282:Q282"/>
    <mergeCell ref="N285:Q285"/>
    <mergeCell ref="N288:Q288"/>
    <mergeCell ref="N289:Q289"/>
    <mergeCell ref="N236:Q236"/>
    <mergeCell ref="N241:Q241"/>
    <mergeCell ref="N254:Q254"/>
    <mergeCell ref="N273:Q27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tabSelected="1" zoomScale="162" zoomScaleNormal="162" zoomScalePageLayoutView="0" workbookViewId="0" topLeftCell="A1">
      <pane ySplit="1" topLeftCell="A195" activePane="bottomLeft" state="frozen"/>
      <selection pane="topLeft" activeCell="A1" sqref="A1"/>
      <selection pane="bottomLeft" activeCell="L212" sqref="L212:M212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599</v>
      </c>
      <c r="G1" s="143"/>
      <c r="H1" s="176" t="s">
        <v>600</v>
      </c>
      <c r="I1" s="176"/>
      <c r="J1" s="176"/>
      <c r="K1" s="176"/>
      <c r="L1" s="143" t="s">
        <v>601</v>
      </c>
      <c r="M1" s="141"/>
      <c r="N1" s="141"/>
      <c r="O1" s="142" t="s">
        <v>98</v>
      </c>
      <c r="P1" s="141"/>
      <c r="Q1" s="141"/>
      <c r="R1" s="141"/>
      <c r="S1" s="143" t="s">
        <v>602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8" t="s">
        <v>100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4" t="str">
        <f>'Rekapitulace stavby'!$K$6</f>
        <v>Snížení energetické náročnosti budov DPmÚL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19"/>
      <c r="D7" s="15" t="s">
        <v>101</v>
      </c>
      <c r="F7" s="174" t="s">
        <v>552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5" t="str">
        <f>'Rekapitulace stavby'!$AN$8</f>
        <v>15.12.2015</v>
      </c>
      <c r="P9" s="15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59">
        <f>IF('Rekapitulace stavby'!$AN$10="","",'Rekapitulace stavby'!$AN$10)</f>
      </c>
      <c r="P11" s="15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29</v>
      </c>
      <c r="O12" s="159">
        <f>IF('Rekapitulace stavby'!$AN$11="","",'Rekapitulace stavby'!$AN$11)</f>
      </c>
      <c r="P12" s="15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59">
        <f>IF('Rekapitulace stavby'!$AN$13="","",'Rekapitulace stavby'!$AN$13)</f>
      </c>
      <c r="P14" s="15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59">
        <f>IF('Rekapitulace stavby'!$AN$14="","",'Rekapitulace stavby'!$AN$14)</f>
      </c>
      <c r="P15" s="15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159"/>
      <c r="P17" s="151"/>
      <c r="R17" s="20"/>
    </row>
    <row r="18" spans="2:18" s="6" customFormat="1" ht="18.75" customHeight="1">
      <c r="B18" s="19"/>
      <c r="E18" s="14" t="s">
        <v>32</v>
      </c>
      <c r="M18" s="16" t="s">
        <v>29</v>
      </c>
      <c r="O18" s="159"/>
      <c r="P18" s="15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59">
        <f>IF('Rekapitulace stavby'!$AN$19="","",'Rekapitulace stavby'!$AN$19)</f>
      </c>
      <c r="P20" s="15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59">
        <f>IF('Rekapitulace stavby'!$AN$20="","",'Rekapitulace stavby'!$AN$20)</f>
      </c>
      <c r="P21" s="15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20"/>
    </row>
    <row r="24" spans="2:18" s="6" customFormat="1" ht="15" customHeight="1">
      <c r="B24" s="19"/>
      <c r="D24" s="78" t="s">
        <v>103</v>
      </c>
      <c r="M24" s="175">
        <f>$N$88</f>
        <v>0</v>
      </c>
      <c r="N24" s="151"/>
      <c r="O24" s="151"/>
      <c r="P24" s="151"/>
      <c r="R24" s="20"/>
    </row>
    <row r="25" spans="2:18" s="6" customFormat="1" ht="15" customHeight="1">
      <c r="B25" s="19"/>
      <c r="D25" s="18" t="s">
        <v>104</v>
      </c>
      <c r="M25" s="175">
        <f>$N$103</f>
        <v>0</v>
      </c>
      <c r="N25" s="151"/>
      <c r="O25" s="151"/>
      <c r="P25" s="15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9" t="s">
        <v>37</v>
      </c>
      <c r="M27" s="201">
        <f>ROUND($M$24+$M$25,2)</f>
        <v>0</v>
      </c>
      <c r="N27" s="151"/>
      <c r="O27" s="151"/>
      <c r="P27" s="151"/>
      <c r="R27" s="20"/>
    </row>
    <row r="28" spans="2:18" s="6" customFormat="1" ht="7.5" customHeight="1">
      <c r="B28" s="1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20"/>
    </row>
    <row r="29" spans="2:18" s="6" customFormat="1" ht="15" customHeight="1">
      <c r="B29" s="19"/>
      <c r="D29" s="24" t="s">
        <v>38</v>
      </c>
      <c r="E29" s="24" t="s">
        <v>39</v>
      </c>
      <c r="F29" s="80">
        <v>0.21</v>
      </c>
      <c r="G29" s="81" t="s">
        <v>40</v>
      </c>
      <c r="H29" s="200">
        <f>ROUND((SUM($BE$103:$BE$104)+SUM($BE$122:$BE$212)),2)</f>
        <v>0</v>
      </c>
      <c r="I29" s="151"/>
      <c r="J29" s="151"/>
      <c r="M29" s="200">
        <f>ROUND((SUM($BE$103:$BE$104)+SUM($BE$122:$BE$212))*$F$29,2)</f>
        <v>0</v>
      </c>
      <c r="N29" s="151"/>
      <c r="O29" s="151"/>
      <c r="P29" s="151"/>
      <c r="R29" s="20"/>
    </row>
    <row r="30" spans="2:18" s="6" customFormat="1" ht="15" customHeight="1">
      <c r="B30" s="19"/>
      <c r="E30" s="24" t="s">
        <v>41</v>
      </c>
      <c r="F30" s="80">
        <v>0.15</v>
      </c>
      <c r="G30" s="81" t="s">
        <v>40</v>
      </c>
      <c r="H30" s="200">
        <f>ROUND((SUM($BF$103:$BF$104)+SUM($BF$122:$BF$212)),2)</f>
        <v>0</v>
      </c>
      <c r="I30" s="151"/>
      <c r="J30" s="151"/>
      <c r="M30" s="200">
        <f>ROUND((SUM($BF$103:$BF$104)+SUM($BF$122:$BF$212))*$F$30,2)</f>
        <v>0</v>
      </c>
      <c r="N30" s="151"/>
      <c r="O30" s="151"/>
      <c r="P30" s="151"/>
      <c r="R30" s="20"/>
    </row>
    <row r="31" spans="2:18" s="6" customFormat="1" ht="15" customHeight="1" hidden="1">
      <c r="B31" s="19"/>
      <c r="E31" s="24" t="s">
        <v>42</v>
      </c>
      <c r="F31" s="80">
        <v>0.21</v>
      </c>
      <c r="G31" s="81" t="s">
        <v>40</v>
      </c>
      <c r="H31" s="200">
        <f>ROUND((SUM($BG$103:$BG$104)+SUM($BG$122:$BG$212)),2)</f>
        <v>0</v>
      </c>
      <c r="I31" s="151"/>
      <c r="J31" s="151"/>
      <c r="M31" s="200">
        <v>0</v>
      </c>
      <c r="N31" s="151"/>
      <c r="O31" s="151"/>
      <c r="P31" s="151"/>
      <c r="R31" s="20"/>
    </row>
    <row r="32" spans="2:18" s="6" customFormat="1" ht="15" customHeight="1" hidden="1">
      <c r="B32" s="19"/>
      <c r="E32" s="24" t="s">
        <v>43</v>
      </c>
      <c r="F32" s="80">
        <v>0.15</v>
      </c>
      <c r="G32" s="81" t="s">
        <v>40</v>
      </c>
      <c r="H32" s="200">
        <f>ROUND((SUM($BH$103:$BH$104)+SUM($BH$122:$BH$212)),2)</f>
        <v>0</v>
      </c>
      <c r="I32" s="151"/>
      <c r="J32" s="151"/>
      <c r="M32" s="200">
        <v>0</v>
      </c>
      <c r="N32" s="151"/>
      <c r="O32" s="151"/>
      <c r="P32" s="151"/>
      <c r="R32" s="20"/>
    </row>
    <row r="33" spans="2:18" s="6" customFormat="1" ht="15" customHeight="1" hidden="1">
      <c r="B33" s="19"/>
      <c r="E33" s="24" t="s">
        <v>44</v>
      </c>
      <c r="F33" s="80">
        <v>0</v>
      </c>
      <c r="G33" s="81" t="s">
        <v>40</v>
      </c>
      <c r="H33" s="200">
        <f>ROUND((SUM($BI$103:$BI$104)+SUM($BI$122:$BI$212)),2)</f>
        <v>0</v>
      </c>
      <c r="I33" s="151"/>
      <c r="J33" s="151"/>
      <c r="M33" s="200">
        <v>0</v>
      </c>
      <c r="N33" s="151"/>
      <c r="O33" s="151"/>
      <c r="P33" s="15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45</v>
      </c>
      <c r="E35" s="29"/>
      <c r="F35" s="29"/>
      <c r="G35" s="82" t="s">
        <v>46</v>
      </c>
      <c r="H35" s="30" t="s">
        <v>47</v>
      </c>
      <c r="I35" s="29"/>
      <c r="J35" s="29"/>
      <c r="K35" s="29"/>
      <c r="L35" s="167">
        <f>ROUND(SUM($M$27:$M$33),2)</f>
        <v>0</v>
      </c>
      <c r="M35" s="161"/>
      <c r="N35" s="161"/>
      <c r="O35" s="161"/>
      <c r="P35" s="165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68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4" t="str">
        <f>$F$6</f>
        <v>Snížení energetické náročnosti budov DPmÚL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0"/>
    </row>
    <row r="79" spans="2:18" s="6" customFormat="1" ht="37.5" customHeight="1">
      <c r="B79" s="19"/>
      <c r="C79" s="48" t="s">
        <v>101</v>
      </c>
      <c r="F79" s="169" t="str">
        <f>$F$7</f>
        <v>inveko6d - SO 4 Společenský sál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Předlice</v>
      </c>
      <c r="K81" s="16" t="s">
        <v>22</v>
      </c>
      <c r="M81" s="195" t="str">
        <f>IF($O$9="","",$O$9)</f>
        <v>15.12.2015</v>
      </c>
      <c r="N81" s="151"/>
      <c r="O81" s="151"/>
      <c r="P81" s="15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31</v>
      </c>
      <c r="M83" s="159" t="str">
        <f>$E$18</f>
        <v>INVEKO 4U s.r.o.Litoměřice</v>
      </c>
      <c r="N83" s="151"/>
      <c r="O83" s="151"/>
      <c r="P83" s="151"/>
      <c r="Q83" s="151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34</v>
      </c>
      <c r="M84" s="159" t="str">
        <f>$E$21</f>
        <v> </v>
      </c>
      <c r="N84" s="151"/>
      <c r="O84" s="151"/>
      <c r="P84" s="151"/>
      <c r="Q84" s="15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9" t="s">
        <v>106</v>
      </c>
      <c r="D86" s="146"/>
      <c r="E86" s="146"/>
      <c r="F86" s="146"/>
      <c r="G86" s="146"/>
      <c r="H86" s="27"/>
      <c r="I86" s="27"/>
      <c r="J86" s="27"/>
      <c r="K86" s="27"/>
      <c r="L86" s="27"/>
      <c r="M86" s="27"/>
      <c r="N86" s="199" t="s">
        <v>107</v>
      </c>
      <c r="O86" s="151"/>
      <c r="P86" s="151"/>
      <c r="Q86" s="15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108</v>
      </c>
      <c r="N88" s="149">
        <f>ROUND($N$122,2)</f>
        <v>0</v>
      </c>
      <c r="O88" s="151"/>
      <c r="P88" s="151"/>
      <c r="Q88" s="151"/>
      <c r="R88" s="20"/>
      <c r="AU88" s="6" t="s">
        <v>109</v>
      </c>
    </row>
    <row r="89" spans="2:18" s="64" customFormat="1" ht="25.5" customHeight="1">
      <c r="B89" s="83"/>
      <c r="D89" s="84" t="s">
        <v>110</v>
      </c>
      <c r="N89" s="198">
        <f>ROUND($N$123,2)</f>
        <v>0</v>
      </c>
      <c r="O89" s="197"/>
      <c r="P89" s="197"/>
      <c r="Q89" s="197"/>
      <c r="R89" s="85"/>
    </row>
    <row r="90" spans="2:18" s="78" customFormat="1" ht="21" customHeight="1">
      <c r="B90" s="86"/>
      <c r="D90" s="87" t="s">
        <v>112</v>
      </c>
      <c r="N90" s="196">
        <f>ROUND($N$124,2)</f>
        <v>0</v>
      </c>
      <c r="O90" s="197"/>
      <c r="P90" s="197"/>
      <c r="Q90" s="197"/>
      <c r="R90" s="88"/>
    </row>
    <row r="91" spans="2:18" s="78" customFormat="1" ht="21" customHeight="1">
      <c r="B91" s="86"/>
      <c r="D91" s="87" t="s">
        <v>113</v>
      </c>
      <c r="N91" s="196">
        <f>ROUND($N$151,2)</f>
        <v>0</v>
      </c>
      <c r="O91" s="197"/>
      <c r="P91" s="197"/>
      <c r="Q91" s="197"/>
      <c r="R91" s="88"/>
    </row>
    <row r="92" spans="2:18" s="78" customFormat="1" ht="21" customHeight="1">
      <c r="B92" s="86"/>
      <c r="D92" s="87" t="s">
        <v>114</v>
      </c>
      <c r="N92" s="196">
        <f>ROUND($N$161,2)</f>
        <v>0</v>
      </c>
      <c r="O92" s="197"/>
      <c r="P92" s="197"/>
      <c r="Q92" s="197"/>
      <c r="R92" s="88"/>
    </row>
    <row r="93" spans="2:18" s="78" customFormat="1" ht="21" customHeight="1">
      <c r="B93" s="86"/>
      <c r="D93" s="87" t="s">
        <v>115</v>
      </c>
      <c r="N93" s="196">
        <f>ROUND($N$167,2)</f>
        <v>0</v>
      </c>
      <c r="O93" s="197"/>
      <c r="P93" s="197"/>
      <c r="Q93" s="197"/>
      <c r="R93" s="88"/>
    </row>
    <row r="94" spans="2:18" s="64" customFormat="1" ht="25.5" customHeight="1">
      <c r="B94" s="83"/>
      <c r="D94" s="84" t="s">
        <v>116</v>
      </c>
      <c r="N94" s="198">
        <f>ROUND($N$169,2)</f>
        <v>0</v>
      </c>
      <c r="O94" s="197"/>
      <c r="P94" s="197"/>
      <c r="Q94" s="197"/>
      <c r="R94" s="85"/>
    </row>
    <row r="95" spans="2:18" s="78" customFormat="1" ht="21" customHeight="1">
      <c r="B95" s="86"/>
      <c r="D95" s="87" t="s">
        <v>118</v>
      </c>
      <c r="N95" s="196">
        <f>ROUND($N$170,2)</f>
        <v>0</v>
      </c>
      <c r="O95" s="197"/>
      <c r="P95" s="197"/>
      <c r="Q95" s="197"/>
      <c r="R95" s="88"/>
    </row>
    <row r="96" spans="2:18" s="78" customFormat="1" ht="21" customHeight="1">
      <c r="B96" s="86"/>
      <c r="D96" s="87" t="s">
        <v>120</v>
      </c>
      <c r="N96" s="196">
        <f>ROUND($N$180,2)</f>
        <v>0</v>
      </c>
      <c r="O96" s="197"/>
      <c r="P96" s="197"/>
      <c r="Q96" s="197"/>
      <c r="R96" s="88"/>
    </row>
    <row r="97" spans="2:18" s="78" customFormat="1" ht="21" customHeight="1">
      <c r="B97" s="86"/>
      <c r="D97" s="87" t="s">
        <v>121</v>
      </c>
      <c r="N97" s="196">
        <f>ROUND($N$183,2)</f>
        <v>0</v>
      </c>
      <c r="O97" s="197"/>
      <c r="P97" s="197"/>
      <c r="Q97" s="197"/>
      <c r="R97" s="88"/>
    </row>
    <row r="98" spans="2:18" s="78" customFormat="1" ht="21" customHeight="1">
      <c r="B98" s="86"/>
      <c r="D98" s="87" t="s">
        <v>553</v>
      </c>
      <c r="N98" s="196">
        <f>ROUND($N$185,2)</f>
        <v>0</v>
      </c>
      <c r="O98" s="197"/>
      <c r="P98" s="197"/>
      <c r="Q98" s="197"/>
      <c r="R98" s="88"/>
    </row>
    <row r="99" spans="2:18" s="78" customFormat="1" ht="21" customHeight="1">
      <c r="B99" s="86"/>
      <c r="D99" s="87" t="s">
        <v>122</v>
      </c>
      <c r="N99" s="196">
        <f>ROUND($N$191,2)</f>
        <v>0</v>
      </c>
      <c r="O99" s="197"/>
      <c r="P99" s="197"/>
      <c r="Q99" s="197"/>
      <c r="R99" s="88"/>
    </row>
    <row r="100" spans="2:18" s="78" customFormat="1" ht="21" customHeight="1">
      <c r="B100" s="86"/>
      <c r="D100" s="87" t="s">
        <v>124</v>
      </c>
      <c r="N100" s="196">
        <f>ROUND($N$198,2)</f>
        <v>0</v>
      </c>
      <c r="O100" s="197"/>
      <c r="P100" s="197"/>
      <c r="Q100" s="197"/>
      <c r="R100" s="88"/>
    </row>
    <row r="101" spans="2:18" s="78" customFormat="1" ht="21" customHeight="1">
      <c r="B101" s="86"/>
      <c r="D101" s="87" t="s">
        <v>125</v>
      </c>
      <c r="N101" s="196">
        <f>ROUND($N$206,2)</f>
        <v>0</v>
      </c>
      <c r="O101" s="197"/>
      <c r="P101" s="197"/>
      <c r="Q101" s="197"/>
      <c r="R101" s="88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59" t="s">
        <v>127</v>
      </c>
      <c r="N103" s="149">
        <v>0</v>
      </c>
      <c r="O103" s="151"/>
      <c r="P103" s="151"/>
      <c r="Q103" s="151"/>
      <c r="R103" s="20"/>
      <c r="T103" s="89"/>
      <c r="U103" s="90" t="s">
        <v>38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77" t="s">
        <v>97</v>
      </c>
      <c r="D105" s="27"/>
      <c r="E105" s="27"/>
      <c r="F105" s="27"/>
      <c r="G105" s="27"/>
      <c r="H105" s="27"/>
      <c r="I105" s="27"/>
      <c r="J105" s="27"/>
      <c r="K105" s="27"/>
      <c r="L105" s="145">
        <f>ROUND(SUM($N$88+$N$103),2)</f>
        <v>0</v>
      </c>
      <c r="M105" s="146"/>
      <c r="N105" s="146"/>
      <c r="O105" s="146"/>
      <c r="P105" s="146"/>
      <c r="Q105" s="146"/>
      <c r="R105" s="20"/>
    </row>
    <row r="106" spans="2:18" s="6" customFormat="1" ht="7.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2"/>
    </row>
    <row r="110" spans="2:18" s="6" customFormat="1" ht="7.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5"/>
    </row>
    <row r="111" spans="2:18" s="6" customFormat="1" ht="37.5" customHeight="1">
      <c r="B111" s="19"/>
      <c r="C111" s="168" t="s">
        <v>128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20"/>
    </row>
    <row r="112" spans="2:18" s="6" customFormat="1" ht="7.5" customHeight="1">
      <c r="B112" s="19"/>
      <c r="R112" s="20"/>
    </row>
    <row r="113" spans="2:18" s="6" customFormat="1" ht="30.75" customHeight="1">
      <c r="B113" s="19"/>
      <c r="C113" s="16" t="s">
        <v>14</v>
      </c>
      <c r="F113" s="194" t="str">
        <f>$F$6</f>
        <v>Snížení energetické náročnosti budov DPmÚL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R113" s="20"/>
    </row>
    <row r="114" spans="2:18" s="6" customFormat="1" ht="37.5" customHeight="1">
      <c r="B114" s="19"/>
      <c r="C114" s="48" t="s">
        <v>101</v>
      </c>
      <c r="F114" s="169" t="str">
        <f>$F$7</f>
        <v>inveko6d - SO 4 Společenský sál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R114" s="20"/>
    </row>
    <row r="115" spans="2:18" s="6" customFormat="1" ht="7.5" customHeight="1">
      <c r="B115" s="19"/>
      <c r="R115" s="20"/>
    </row>
    <row r="116" spans="2:18" s="6" customFormat="1" ht="18.75" customHeight="1">
      <c r="B116" s="19"/>
      <c r="C116" s="16" t="s">
        <v>20</v>
      </c>
      <c r="F116" s="14" t="str">
        <f>$F$9</f>
        <v>Předlice</v>
      </c>
      <c r="K116" s="16" t="s">
        <v>22</v>
      </c>
      <c r="M116" s="195" t="str">
        <f>IF($O$9="","",$O$9)</f>
        <v>15.12.2015</v>
      </c>
      <c r="N116" s="151"/>
      <c r="O116" s="151"/>
      <c r="P116" s="151"/>
      <c r="R116" s="20"/>
    </row>
    <row r="117" spans="2:18" s="6" customFormat="1" ht="7.5" customHeight="1">
      <c r="B117" s="19"/>
      <c r="R117" s="20"/>
    </row>
    <row r="118" spans="2:18" s="6" customFormat="1" ht="15.75" customHeight="1">
      <c r="B118" s="19"/>
      <c r="C118" s="16" t="s">
        <v>26</v>
      </c>
      <c r="F118" s="14" t="str">
        <f>$E$12</f>
        <v> </v>
      </c>
      <c r="K118" s="16" t="s">
        <v>31</v>
      </c>
      <c r="M118" s="159" t="str">
        <f>$E$18</f>
        <v>INVEKO 4U s.r.o.Litoměřice</v>
      </c>
      <c r="N118" s="151"/>
      <c r="O118" s="151"/>
      <c r="P118" s="151"/>
      <c r="Q118" s="151"/>
      <c r="R118" s="20"/>
    </row>
    <row r="119" spans="2:18" s="6" customFormat="1" ht="15" customHeight="1">
      <c r="B119" s="19"/>
      <c r="C119" s="16" t="s">
        <v>30</v>
      </c>
      <c r="F119" s="14" t="str">
        <f>IF($E$15="","",$E$15)</f>
        <v> </v>
      </c>
      <c r="K119" s="16" t="s">
        <v>34</v>
      </c>
      <c r="M119" s="159" t="str">
        <f>$E$21</f>
        <v> </v>
      </c>
      <c r="N119" s="151"/>
      <c r="O119" s="151"/>
      <c r="P119" s="151"/>
      <c r="Q119" s="151"/>
      <c r="R119" s="20"/>
    </row>
    <row r="120" spans="2:18" s="6" customFormat="1" ht="11.25" customHeight="1">
      <c r="B120" s="19"/>
      <c r="R120" s="20"/>
    </row>
    <row r="121" spans="2:27" s="91" customFormat="1" ht="30" customHeight="1">
      <c r="B121" s="92"/>
      <c r="C121" s="93" t="s">
        <v>129</v>
      </c>
      <c r="D121" s="94" t="s">
        <v>130</v>
      </c>
      <c r="E121" s="94" t="s">
        <v>56</v>
      </c>
      <c r="F121" s="191" t="s">
        <v>131</v>
      </c>
      <c r="G121" s="192"/>
      <c r="H121" s="192"/>
      <c r="I121" s="192"/>
      <c r="J121" s="94" t="s">
        <v>132</v>
      </c>
      <c r="K121" s="94" t="s">
        <v>133</v>
      </c>
      <c r="L121" s="191" t="s">
        <v>134</v>
      </c>
      <c r="M121" s="192"/>
      <c r="N121" s="191" t="s">
        <v>135</v>
      </c>
      <c r="O121" s="192"/>
      <c r="P121" s="192"/>
      <c r="Q121" s="193"/>
      <c r="R121" s="95"/>
      <c r="T121" s="54" t="s">
        <v>136</v>
      </c>
      <c r="U121" s="55" t="s">
        <v>38</v>
      </c>
      <c r="V121" s="55" t="s">
        <v>137</v>
      </c>
      <c r="W121" s="55" t="s">
        <v>138</v>
      </c>
      <c r="X121" s="55" t="s">
        <v>139</v>
      </c>
      <c r="Y121" s="55" t="s">
        <v>140</v>
      </c>
      <c r="Z121" s="55" t="s">
        <v>141</v>
      </c>
      <c r="AA121" s="56" t="s">
        <v>142</v>
      </c>
    </row>
    <row r="122" spans="2:63" s="6" customFormat="1" ht="30" customHeight="1">
      <c r="B122" s="19"/>
      <c r="C122" s="59" t="s">
        <v>103</v>
      </c>
      <c r="N122" s="184">
        <f>$BK$122</f>
        <v>0</v>
      </c>
      <c r="O122" s="151"/>
      <c r="P122" s="151"/>
      <c r="Q122" s="151"/>
      <c r="R122" s="20"/>
      <c r="T122" s="58"/>
      <c r="U122" s="32"/>
      <c r="V122" s="32"/>
      <c r="W122" s="96">
        <f>$W$123+$W$169</f>
        <v>1286.6380410000002</v>
      </c>
      <c r="X122" s="32"/>
      <c r="Y122" s="96">
        <f>$Y$123+$Y$169</f>
        <v>10.64073101</v>
      </c>
      <c r="Z122" s="32"/>
      <c r="AA122" s="97">
        <f>$AA$123+$AA$169</f>
        <v>18.72869075</v>
      </c>
      <c r="AT122" s="6" t="s">
        <v>73</v>
      </c>
      <c r="AU122" s="6" t="s">
        <v>109</v>
      </c>
      <c r="BK122" s="98">
        <f>$BK$123+$BK$169</f>
        <v>0</v>
      </c>
    </row>
    <row r="123" spans="2:63" s="99" customFormat="1" ht="37.5" customHeight="1">
      <c r="B123" s="100"/>
      <c r="D123" s="101" t="s">
        <v>110</v>
      </c>
      <c r="N123" s="185">
        <f>$BK$123</f>
        <v>0</v>
      </c>
      <c r="O123" s="178"/>
      <c r="P123" s="178"/>
      <c r="Q123" s="178"/>
      <c r="R123" s="103"/>
      <c r="T123" s="104"/>
      <c r="W123" s="105">
        <f>$W$124+$W$151+$W$161+$W$167</f>
        <v>794.6401510000001</v>
      </c>
      <c r="Y123" s="105">
        <f>$Y$124+$Y$151+$Y$161+$Y$167</f>
        <v>5.0170831</v>
      </c>
      <c r="AA123" s="106">
        <f>$AA$124+$AA$151+$AA$161+$AA$167</f>
        <v>5.52363</v>
      </c>
      <c r="AR123" s="102" t="s">
        <v>19</v>
      </c>
      <c r="AT123" s="102" t="s">
        <v>73</v>
      </c>
      <c r="AU123" s="102" t="s">
        <v>74</v>
      </c>
      <c r="AY123" s="102" t="s">
        <v>143</v>
      </c>
      <c r="BK123" s="107">
        <f>$BK$124+$BK$151+$BK$161+$BK$167</f>
        <v>0</v>
      </c>
    </row>
    <row r="124" spans="2:63" s="99" customFormat="1" ht="21" customHeight="1">
      <c r="B124" s="100"/>
      <c r="D124" s="108" t="s">
        <v>112</v>
      </c>
      <c r="N124" s="177">
        <f>$BK$124</f>
        <v>0</v>
      </c>
      <c r="O124" s="178"/>
      <c r="P124" s="178"/>
      <c r="Q124" s="178"/>
      <c r="R124" s="103"/>
      <c r="T124" s="104"/>
      <c r="W124" s="105">
        <f>SUM($W$125:$W$150)</f>
        <v>601.7288060000001</v>
      </c>
      <c r="Y124" s="105">
        <f>SUM($Y$125:$Y$150)</f>
        <v>5.0170831</v>
      </c>
      <c r="AA124" s="106">
        <f>SUM($AA$125:$AA$150)</f>
        <v>0</v>
      </c>
      <c r="AR124" s="102" t="s">
        <v>19</v>
      </c>
      <c r="AT124" s="102" t="s">
        <v>73</v>
      </c>
      <c r="AU124" s="102" t="s">
        <v>19</v>
      </c>
      <c r="AY124" s="102" t="s">
        <v>143</v>
      </c>
      <c r="BK124" s="107">
        <f>SUM($BK$125:$BK$150)</f>
        <v>0</v>
      </c>
    </row>
    <row r="125" spans="2:64" s="6" customFormat="1" ht="27" customHeight="1">
      <c r="B125" s="19"/>
      <c r="C125" s="109" t="s">
        <v>19</v>
      </c>
      <c r="D125" s="109" t="s">
        <v>145</v>
      </c>
      <c r="E125" s="110" t="s">
        <v>153</v>
      </c>
      <c r="F125" s="179" t="s">
        <v>154</v>
      </c>
      <c r="G125" s="180"/>
      <c r="H125" s="180"/>
      <c r="I125" s="180"/>
      <c r="J125" s="111" t="s">
        <v>155</v>
      </c>
      <c r="K125" s="112">
        <v>129.6</v>
      </c>
      <c r="L125" s="181">
        <v>0</v>
      </c>
      <c r="M125" s="180"/>
      <c r="N125" s="181">
        <f>ROUND($L$125*$K$125,2)</f>
        <v>0</v>
      </c>
      <c r="O125" s="180"/>
      <c r="P125" s="180"/>
      <c r="Q125" s="180"/>
      <c r="R125" s="20"/>
      <c r="T125" s="113"/>
      <c r="U125" s="25" t="s">
        <v>39</v>
      </c>
      <c r="V125" s="114">
        <v>0.37</v>
      </c>
      <c r="W125" s="114">
        <f>$V$125*$K$125</f>
        <v>47.952</v>
      </c>
      <c r="X125" s="114">
        <v>0.0015</v>
      </c>
      <c r="Y125" s="114">
        <f>$X$125*$K$125</f>
        <v>0.1944</v>
      </c>
      <c r="Z125" s="114">
        <v>0</v>
      </c>
      <c r="AA125" s="115">
        <f>$Z$125*$K$125</f>
        <v>0</v>
      </c>
      <c r="AR125" s="6" t="s">
        <v>149</v>
      </c>
      <c r="AT125" s="6" t="s">
        <v>145</v>
      </c>
      <c r="AU125" s="6" t="s">
        <v>99</v>
      </c>
      <c r="AY125" s="6" t="s">
        <v>143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19</v>
      </c>
      <c r="BK125" s="116">
        <f>ROUND($L$125*$K$125,2)</f>
        <v>0</v>
      </c>
      <c r="BL125" s="6" t="s">
        <v>149</v>
      </c>
    </row>
    <row r="126" spans="2:51" s="6" customFormat="1" ht="15.75" customHeight="1">
      <c r="B126" s="117"/>
      <c r="E126" s="118"/>
      <c r="F126" s="182" t="s">
        <v>554</v>
      </c>
      <c r="G126" s="183"/>
      <c r="H126" s="183"/>
      <c r="I126" s="183"/>
      <c r="K126" s="119">
        <v>129.6</v>
      </c>
      <c r="R126" s="120"/>
      <c r="T126" s="121"/>
      <c r="AA126" s="122"/>
      <c r="AT126" s="118" t="s">
        <v>151</v>
      </c>
      <c r="AU126" s="118" t="s">
        <v>99</v>
      </c>
      <c r="AV126" s="118" t="s">
        <v>99</v>
      </c>
      <c r="AW126" s="118" t="s">
        <v>109</v>
      </c>
      <c r="AX126" s="118" t="s">
        <v>19</v>
      </c>
      <c r="AY126" s="118" t="s">
        <v>143</v>
      </c>
    </row>
    <row r="127" spans="2:64" s="6" customFormat="1" ht="27" customHeight="1">
      <c r="B127" s="19"/>
      <c r="C127" s="109" t="s">
        <v>99</v>
      </c>
      <c r="D127" s="109" t="s">
        <v>145</v>
      </c>
      <c r="E127" s="110" t="s">
        <v>156</v>
      </c>
      <c r="F127" s="179" t="s">
        <v>157</v>
      </c>
      <c r="G127" s="180"/>
      <c r="H127" s="180"/>
      <c r="I127" s="180"/>
      <c r="J127" s="111" t="s">
        <v>158</v>
      </c>
      <c r="K127" s="112">
        <v>321.664</v>
      </c>
      <c r="L127" s="181">
        <v>0</v>
      </c>
      <c r="M127" s="180"/>
      <c r="N127" s="181">
        <f>ROUND($L$127*$K$127,2)</f>
        <v>0</v>
      </c>
      <c r="O127" s="180"/>
      <c r="P127" s="180"/>
      <c r="Q127" s="180"/>
      <c r="R127" s="20"/>
      <c r="T127" s="113"/>
      <c r="U127" s="25" t="s">
        <v>39</v>
      </c>
      <c r="V127" s="114">
        <v>0.074</v>
      </c>
      <c r="W127" s="114">
        <f>$V$127*$K$127</f>
        <v>23.803136</v>
      </c>
      <c r="X127" s="114">
        <v>0.00047</v>
      </c>
      <c r="Y127" s="114">
        <f>$X$127*$K$127</f>
        <v>0.15118208</v>
      </c>
      <c r="Z127" s="114">
        <v>0</v>
      </c>
      <c r="AA127" s="115">
        <f>$Z$127*$K$127</f>
        <v>0</v>
      </c>
      <c r="AR127" s="6" t="s">
        <v>149</v>
      </c>
      <c r="AT127" s="6" t="s">
        <v>145</v>
      </c>
      <c r="AU127" s="6" t="s">
        <v>99</v>
      </c>
      <c r="AY127" s="6" t="s">
        <v>143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19</v>
      </c>
      <c r="BK127" s="116">
        <f>ROUND($L$127*$K$127,2)</f>
        <v>0</v>
      </c>
      <c r="BL127" s="6" t="s">
        <v>149</v>
      </c>
    </row>
    <row r="128" spans="2:51" s="6" customFormat="1" ht="15.75" customHeight="1">
      <c r="B128" s="117"/>
      <c r="E128" s="118"/>
      <c r="F128" s="182" t="s">
        <v>555</v>
      </c>
      <c r="G128" s="183"/>
      <c r="H128" s="183"/>
      <c r="I128" s="183"/>
      <c r="K128" s="119">
        <v>321.664</v>
      </c>
      <c r="R128" s="120"/>
      <c r="T128" s="121"/>
      <c r="AA128" s="122"/>
      <c r="AT128" s="118" t="s">
        <v>151</v>
      </c>
      <c r="AU128" s="118" t="s">
        <v>99</v>
      </c>
      <c r="AV128" s="118" t="s">
        <v>99</v>
      </c>
      <c r="AW128" s="118" t="s">
        <v>109</v>
      </c>
      <c r="AX128" s="118" t="s">
        <v>19</v>
      </c>
      <c r="AY128" s="118" t="s">
        <v>143</v>
      </c>
    </row>
    <row r="129" spans="2:64" s="6" customFormat="1" ht="27" customHeight="1">
      <c r="B129" s="19"/>
      <c r="C129" s="109" t="s">
        <v>160</v>
      </c>
      <c r="D129" s="109" t="s">
        <v>145</v>
      </c>
      <c r="E129" s="110" t="s">
        <v>161</v>
      </c>
      <c r="F129" s="179" t="s">
        <v>162</v>
      </c>
      <c r="G129" s="180"/>
      <c r="H129" s="180"/>
      <c r="I129" s="180"/>
      <c r="J129" s="111" t="s">
        <v>155</v>
      </c>
      <c r="K129" s="112">
        <v>53.34</v>
      </c>
      <c r="L129" s="181">
        <v>0</v>
      </c>
      <c r="M129" s="180"/>
      <c r="N129" s="181">
        <f>ROUND($L$129*$K$129,2)</f>
        <v>0</v>
      </c>
      <c r="O129" s="180"/>
      <c r="P129" s="180"/>
      <c r="Q129" s="180"/>
      <c r="R129" s="20"/>
      <c r="T129" s="113"/>
      <c r="U129" s="25" t="s">
        <v>39</v>
      </c>
      <c r="V129" s="114">
        <v>0.31</v>
      </c>
      <c r="W129" s="114">
        <f>$V$129*$K$129</f>
        <v>16.5354</v>
      </c>
      <c r="X129" s="114">
        <v>2E-05</v>
      </c>
      <c r="Y129" s="114">
        <f>$X$129*$K$129</f>
        <v>0.0010668000000000001</v>
      </c>
      <c r="Z129" s="114">
        <v>0</v>
      </c>
      <c r="AA129" s="115">
        <f>$Z$129*$K$129</f>
        <v>0</v>
      </c>
      <c r="AR129" s="6" t="s">
        <v>149</v>
      </c>
      <c r="AT129" s="6" t="s">
        <v>145</v>
      </c>
      <c r="AU129" s="6" t="s">
        <v>99</v>
      </c>
      <c r="AY129" s="6" t="s">
        <v>143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19</v>
      </c>
      <c r="BK129" s="116">
        <f>ROUND($L$129*$K$129,2)</f>
        <v>0</v>
      </c>
      <c r="BL129" s="6" t="s">
        <v>149</v>
      </c>
    </row>
    <row r="130" spans="2:64" s="6" customFormat="1" ht="27" customHeight="1">
      <c r="B130" s="19"/>
      <c r="C130" s="123" t="s">
        <v>149</v>
      </c>
      <c r="D130" s="123" t="s">
        <v>163</v>
      </c>
      <c r="E130" s="124" t="s">
        <v>164</v>
      </c>
      <c r="F130" s="186" t="s">
        <v>603</v>
      </c>
      <c r="G130" s="187"/>
      <c r="H130" s="187"/>
      <c r="I130" s="187"/>
      <c r="J130" s="125" t="s">
        <v>155</v>
      </c>
      <c r="K130" s="126">
        <v>56.007</v>
      </c>
      <c r="L130" s="188">
        <v>0</v>
      </c>
      <c r="M130" s="187"/>
      <c r="N130" s="188">
        <f>ROUND($L$130*$K$130,2)</f>
        <v>0</v>
      </c>
      <c r="O130" s="180"/>
      <c r="P130" s="180"/>
      <c r="Q130" s="180"/>
      <c r="R130" s="20"/>
      <c r="T130" s="113"/>
      <c r="U130" s="25" t="s">
        <v>39</v>
      </c>
      <c r="V130" s="114">
        <v>0</v>
      </c>
      <c r="W130" s="114">
        <f>$V$130*$K$130</f>
        <v>0</v>
      </c>
      <c r="X130" s="114">
        <v>0.0001</v>
      </c>
      <c r="Y130" s="114">
        <f>$X$130*$K$130</f>
        <v>0.0056007</v>
      </c>
      <c r="Z130" s="114">
        <v>0</v>
      </c>
      <c r="AA130" s="115">
        <f>$Z$130*$K$130</f>
        <v>0</v>
      </c>
      <c r="AR130" s="6" t="s">
        <v>165</v>
      </c>
      <c r="AT130" s="6" t="s">
        <v>163</v>
      </c>
      <c r="AU130" s="6" t="s">
        <v>99</v>
      </c>
      <c r="AY130" s="6" t="s">
        <v>143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19</v>
      </c>
      <c r="BK130" s="116">
        <f>ROUND($L$130*$K$130,2)</f>
        <v>0</v>
      </c>
      <c r="BL130" s="6" t="s">
        <v>149</v>
      </c>
    </row>
    <row r="131" spans="2:64" s="6" customFormat="1" ht="27" customHeight="1">
      <c r="B131" s="19"/>
      <c r="C131" s="109" t="s">
        <v>166</v>
      </c>
      <c r="D131" s="109" t="s">
        <v>145</v>
      </c>
      <c r="E131" s="110" t="s">
        <v>167</v>
      </c>
      <c r="F131" s="179" t="s">
        <v>168</v>
      </c>
      <c r="G131" s="180"/>
      <c r="H131" s="180"/>
      <c r="I131" s="180"/>
      <c r="J131" s="111" t="s">
        <v>155</v>
      </c>
      <c r="K131" s="112">
        <v>154.4</v>
      </c>
      <c r="L131" s="181">
        <v>0</v>
      </c>
      <c r="M131" s="180"/>
      <c r="N131" s="181">
        <f>ROUND($L$131*$K$131,2)</f>
        <v>0</v>
      </c>
      <c r="O131" s="180"/>
      <c r="P131" s="180"/>
      <c r="Q131" s="180"/>
      <c r="R131" s="20"/>
      <c r="T131" s="113"/>
      <c r="U131" s="25" t="s">
        <v>39</v>
      </c>
      <c r="V131" s="114">
        <v>0.11</v>
      </c>
      <c r="W131" s="114">
        <f>$V$131*$K$131</f>
        <v>16.984</v>
      </c>
      <c r="X131" s="114">
        <v>0</v>
      </c>
      <c r="Y131" s="114">
        <f>$X$131*$K$131</f>
        <v>0</v>
      </c>
      <c r="Z131" s="114">
        <v>0</v>
      </c>
      <c r="AA131" s="115">
        <f>$Z$131*$K$131</f>
        <v>0</v>
      </c>
      <c r="AR131" s="6" t="s">
        <v>149</v>
      </c>
      <c r="AT131" s="6" t="s">
        <v>145</v>
      </c>
      <c r="AU131" s="6" t="s">
        <v>99</v>
      </c>
      <c r="AY131" s="6" t="s">
        <v>143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19</v>
      </c>
      <c r="BK131" s="116">
        <f>ROUND($L$131*$K$131,2)</f>
        <v>0</v>
      </c>
      <c r="BL131" s="6" t="s">
        <v>149</v>
      </c>
    </row>
    <row r="132" spans="2:64" s="6" customFormat="1" ht="15.75" customHeight="1">
      <c r="B132" s="19"/>
      <c r="C132" s="123" t="s">
        <v>169</v>
      </c>
      <c r="D132" s="123" t="s">
        <v>163</v>
      </c>
      <c r="E132" s="124" t="s">
        <v>170</v>
      </c>
      <c r="F132" s="186" t="s">
        <v>171</v>
      </c>
      <c r="G132" s="187"/>
      <c r="H132" s="187"/>
      <c r="I132" s="187"/>
      <c r="J132" s="125" t="s">
        <v>155</v>
      </c>
      <c r="K132" s="126">
        <v>162.12</v>
      </c>
      <c r="L132" s="188">
        <v>0</v>
      </c>
      <c r="M132" s="187"/>
      <c r="N132" s="188">
        <f>ROUND($L$132*$K$132,2)</f>
        <v>0</v>
      </c>
      <c r="O132" s="180"/>
      <c r="P132" s="180"/>
      <c r="Q132" s="180"/>
      <c r="R132" s="20"/>
      <c r="T132" s="113"/>
      <c r="U132" s="25" t="s">
        <v>39</v>
      </c>
      <c r="V132" s="114">
        <v>0</v>
      </c>
      <c r="W132" s="114">
        <f>$V$132*$K$132</f>
        <v>0</v>
      </c>
      <c r="X132" s="114">
        <v>3E-05</v>
      </c>
      <c r="Y132" s="114">
        <f>$X$132*$K$132</f>
        <v>0.0048636</v>
      </c>
      <c r="Z132" s="114">
        <v>0</v>
      </c>
      <c r="AA132" s="115">
        <f>$Z$132*$K$132</f>
        <v>0</v>
      </c>
      <c r="AR132" s="6" t="s">
        <v>165</v>
      </c>
      <c r="AT132" s="6" t="s">
        <v>163</v>
      </c>
      <c r="AU132" s="6" t="s">
        <v>99</v>
      </c>
      <c r="AY132" s="6" t="s">
        <v>143</v>
      </c>
      <c r="BE132" s="116">
        <f>IF($U$132="základní",$N$132,0)</f>
        <v>0</v>
      </c>
      <c r="BF132" s="116">
        <f>IF($U$132="snížená",$N$132,0)</f>
        <v>0</v>
      </c>
      <c r="BG132" s="116">
        <f>IF($U$132="zákl. přenesená",$N$132,0)</f>
        <v>0</v>
      </c>
      <c r="BH132" s="116">
        <f>IF($U$132="sníž. přenesená",$N$132,0)</f>
        <v>0</v>
      </c>
      <c r="BI132" s="116">
        <f>IF($U$132="nulová",$N$132,0)</f>
        <v>0</v>
      </c>
      <c r="BJ132" s="6" t="s">
        <v>19</v>
      </c>
      <c r="BK132" s="116">
        <f>ROUND($L$132*$K$132,2)</f>
        <v>0</v>
      </c>
      <c r="BL132" s="6" t="s">
        <v>149</v>
      </c>
    </row>
    <row r="133" spans="2:64" s="6" customFormat="1" ht="27" customHeight="1">
      <c r="B133" s="19"/>
      <c r="C133" s="109" t="s">
        <v>172</v>
      </c>
      <c r="D133" s="109" t="s">
        <v>145</v>
      </c>
      <c r="E133" s="110" t="s">
        <v>173</v>
      </c>
      <c r="F133" s="179" t="s">
        <v>174</v>
      </c>
      <c r="G133" s="180"/>
      <c r="H133" s="180"/>
      <c r="I133" s="180"/>
      <c r="J133" s="111" t="s">
        <v>155</v>
      </c>
      <c r="K133" s="112">
        <v>129.6</v>
      </c>
      <c r="L133" s="181">
        <v>0</v>
      </c>
      <c r="M133" s="180"/>
      <c r="N133" s="181">
        <f>ROUND($L$133*$K$133,2)</f>
        <v>0</v>
      </c>
      <c r="O133" s="180"/>
      <c r="P133" s="180"/>
      <c r="Q133" s="180"/>
      <c r="R133" s="20"/>
      <c r="T133" s="113"/>
      <c r="U133" s="25" t="s">
        <v>39</v>
      </c>
      <c r="V133" s="114">
        <v>0.096</v>
      </c>
      <c r="W133" s="114">
        <f>$V$133*$K$133</f>
        <v>12.4416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149</v>
      </c>
      <c r="AT133" s="6" t="s">
        <v>145</v>
      </c>
      <c r="AU133" s="6" t="s">
        <v>99</v>
      </c>
      <c r="AY133" s="6" t="s">
        <v>143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19</v>
      </c>
      <c r="BK133" s="116">
        <f>ROUND($L$133*$K$133,2)</f>
        <v>0</v>
      </c>
      <c r="BL133" s="6" t="s">
        <v>149</v>
      </c>
    </row>
    <row r="134" spans="2:64" s="6" customFormat="1" ht="15.75" customHeight="1">
      <c r="B134" s="19"/>
      <c r="C134" s="123" t="s">
        <v>165</v>
      </c>
      <c r="D134" s="123" t="s">
        <v>163</v>
      </c>
      <c r="E134" s="124" t="s">
        <v>175</v>
      </c>
      <c r="F134" s="186" t="s">
        <v>176</v>
      </c>
      <c r="G134" s="187"/>
      <c r="H134" s="187"/>
      <c r="I134" s="187"/>
      <c r="J134" s="125" t="s">
        <v>155</v>
      </c>
      <c r="K134" s="126">
        <v>136.08</v>
      </c>
      <c r="L134" s="188">
        <v>0</v>
      </c>
      <c r="M134" s="187"/>
      <c r="N134" s="188">
        <f>ROUND($L$134*$K$134,2)</f>
        <v>0</v>
      </c>
      <c r="O134" s="180"/>
      <c r="P134" s="180"/>
      <c r="Q134" s="180"/>
      <c r="R134" s="20"/>
      <c r="T134" s="113"/>
      <c r="U134" s="25" t="s">
        <v>39</v>
      </c>
      <c r="V134" s="114">
        <v>0</v>
      </c>
      <c r="W134" s="114">
        <f>$V$134*$K$134</f>
        <v>0</v>
      </c>
      <c r="X134" s="114">
        <v>4E-05</v>
      </c>
      <c r="Y134" s="114">
        <f>$X$134*$K$134</f>
        <v>0.005443200000000001</v>
      </c>
      <c r="Z134" s="114">
        <v>0</v>
      </c>
      <c r="AA134" s="115">
        <f>$Z$134*$K$134</f>
        <v>0</v>
      </c>
      <c r="AR134" s="6" t="s">
        <v>165</v>
      </c>
      <c r="AT134" s="6" t="s">
        <v>163</v>
      </c>
      <c r="AU134" s="6" t="s">
        <v>99</v>
      </c>
      <c r="AY134" s="6" t="s">
        <v>143</v>
      </c>
      <c r="BE134" s="116">
        <f>IF($U$134="základní",$N$134,0)</f>
        <v>0</v>
      </c>
      <c r="BF134" s="116">
        <f>IF($U$134="snížená",$N$134,0)</f>
        <v>0</v>
      </c>
      <c r="BG134" s="116">
        <f>IF($U$134="zákl. přenesená",$N$134,0)</f>
        <v>0</v>
      </c>
      <c r="BH134" s="116">
        <f>IF($U$134="sníž. přenesená",$N$134,0)</f>
        <v>0</v>
      </c>
      <c r="BI134" s="116">
        <f>IF($U$134="nulová",$N$134,0)</f>
        <v>0</v>
      </c>
      <c r="BJ134" s="6" t="s">
        <v>19</v>
      </c>
      <c r="BK134" s="116">
        <f>ROUND($L$134*$K$134,2)</f>
        <v>0</v>
      </c>
      <c r="BL134" s="6" t="s">
        <v>149</v>
      </c>
    </row>
    <row r="135" spans="2:64" s="6" customFormat="1" ht="27" customHeight="1">
      <c r="B135" s="19"/>
      <c r="C135" s="109" t="s">
        <v>177</v>
      </c>
      <c r="D135" s="109" t="s">
        <v>145</v>
      </c>
      <c r="E135" s="110" t="s">
        <v>178</v>
      </c>
      <c r="F135" s="179" t="s">
        <v>179</v>
      </c>
      <c r="G135" s="180"/>
      <c r="H135" s="180"/>
      <c r="I135" s="180"/>
      <c r="J135" s="111" t="s">
        <v>158</v>
      </c>
      <c r="K135" s="112">
        <v>287.968</v>
      </c>
      <c r="L135" s="181">
        <v>0</v>
      </c>
      <c r="M135" s="180"/>
      <c r="N135" s="181">
        <f>ROUND($L$135*$K$135,2)</f>
        <v>0</v>
      </c>
      <c r="O135" s="180"/>
      <c r="P135" s="180"/>
      <c r="Q135" s="180"/>
      <c r="R135" s="20"/>
      <c r="T135" s="113"/>
      <c r="U135" s="25" t="s">
        <v>39</v>
      </c>
      <c r="V135" s="114">
        <v>1.06</v>
      </c>
      <c r="W135" s="114">
        <f>$V$135*$K$135</f>
        <v>305.24608</v>
      </c>
      <c r="X135" s="114">
        <v>0.0085</v>
      </c>
      <c r="Y135" s="114">
        <f>$X$135*$K$135</f>
        <v>2.447728</v>
      </c>
      <c r="Z135" s="114">
        <v>0</v>
      </c>
      <c r="AA135" s="115">
        <f>$Z$135*$K$135</f>
        <v>0</v>
      </c>
      <c r="AR135" s="6" t="s">
        <v>149</v>
      </c>
      <c r="AT135" s="6" t="s">
        <v>145</v>
      </c>
      <c r="AU135" s="6" t="s">
        <v>99</v>
      </c>
      <c r="AY135" s="6" t="s">
        <v>143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19</v>
      </c>
      <c r="BK135" s="116">
        <f>ROUND($L$135*$K$135,2)</f>
        <v>0</v>
      </c>
      <c r="BL135" s="6" t="s">
        <v>149</v>
      </c>
    </row>
    <row r="136" spans="2:51" s="6" customFormat="1" ht="15.75" customHeight="1">
      <c r="B136" s="117"/>
      <c r="E136" s="118"/>
      <c r="F136" s="182" t="s">
        <v>556</v>
      </c>
      <c r="G136" s="183"/>
      <c r="H136" s="183"/>
      <c r="I136" s="183"/>
      <c r="K136" s="119">
        <v>339.808</v>
      </c>
      <c r="R136" s="120"/>
      <c r="T136" s="121"/>
      <c r="AA136" s="122"/>
      <c r="AT136" s="118" t="s">
        <v>151</v>
      </c>
      <c r="AU136" s="118" t="s">
        <v>99</v>
      </c>
      <c r="AV136" s="118" t="s">
        <v>99</v>
      </c>
      <c r="AW136" s="118" t="s">
        <v>109</v>
      </c>
      <c r="AX136" s="118" t="s">
        <v>74</v>
      </c>
      <c r="AY136" s="118" t="s">
        <v>143</v>
      </c>
    </row>
    <row r="137" spans="2:51" s="6" customFormat="1" ht="15.75" customHeight="1">
      <c r="B137" s="117"/>
      <c r="E137" s="118"/>
      <c r="F137" s="182" t="s">
        <v>557</v>
      </c>
      <c r="G137" s="183"/>
      <c r="H137" s="183"/>
      <c r="I137" s="183"/>
      <c r="K137" s="119">
        <v>-51.84</v>
      </c>
      <c r="R137" s="120"/>
      <c r="T137" s="121"/>
      <c r="AA137" s="122"/>
      <c r="AT137" s="118" t="s">
        <v>151</v>
      </c>
      <c r="AU137" s="118" t="s">
        <v>99</v>
      </c>
      <c r="AV137" s="118" t="s">
        <v>99</v>
      </c>
      <c r="AW137" s="118" t="s">
        <v>109</v>
      </c>
      <c r="AX137" s="118" t="s">
        <v>74</v>
      </c>
      <c r="AY137" s="118" t="s">
        <v>143</v>
      </c>
    </row>
    <row r="138" spans="2:51" s="6" customFormat="1" ht="15.75" customHeight="1">
      <c r="B138" s="127"/>
      <c r="E138" s="128"/>
      <c r="F138" s="189" t="s">
        <v>182</v>
      </c>
      <c r="G138" s="190"/>
      <c r="H138" s="190"/>
      <c r="I138" s="190"/>
      <c r="K138" s="129">
        <v>287.968</v>
      </c>
      <c r="R138" s="130"/>
      <c r="T138" s="131"/>
      <c r="AA138" s="132"/>
      <c r="AT138" s="128" t="s">
        <v>151</v>
      </c>
      <c r="AU138" s="128" t="s">
        <v>99</v>
      </c>
      <c r="AV138" s="128" t="s">
        <v>149</v>
      </c>
      <c r="AW138" s="128" t="s">
        <v>109</v>
      </c>
      <c r="AX138" s="128" t="s">
        <v>19</v>
      </c>
      <c r="AY138" s="128" t="s">
        <v>143</v>
      </c>
    </row>
    <row r="139" spans="2:64" s="6" customFormat="1" ht="27" customHeight="1">
      <c r="B139" s="19"/>
      <c r="C139" s="123" t="s">
        <v>24</v>
      </c>
      <c r="D139" s="123" t="s">
        <v>163</v>
      </c>
      <c r="E139" s="124" t="s">
        <v>183</v>
      </c>
      <c r="F139" s="186" t="s">
        <v>184</v>
      </c>
      <c r="G139" s="187"/>
      <c r="H139" s="187"/>
      <c r="I139" s="187"/>
      <c r="J139" s="125" t="s">
        <v>158</v>
      </c>
      <c r="K139" s="126">
        <v>293.727</v>
      </c>
      <c r="L139" s="188">
        <v>0</v>
      </c>
      <c r="M139" s="187"/>
      <c r="N139" s="188">
        <f>ROUND($L$139*$K$139,2)</f>
        <v>0</v>
      </c>
      <c r="O139" s="180"/>
      <c r="P139" s="180"/>
      <c r="Q139" s="180"/>
      <c r="R139" s="20"/>
      <c r="T139" s="113"/>
      <c r="U139" s="25" t="s">
        <v>39</v>
      </c>
      <c r="V139" s="114">
        <v>0</v>
      </c>
      <c r="W139" s="114">
        <f>$V$139*$K$139</f>
        <v>0</v>
      </c>
      <c r="X139" s="114">
        <v>0.00272</v>
      </c>
      <c r="Y139" s="114">
        <f>$X$139*$K$139</f>
        <v>0.79893744</v>
      </c>
      <c r="Z139" s="114">
        <v>0</v>
      </c>
      <c r="AA139" s="115">
        <f>$Z$139*$K$139</f>
        <v>0</v>
      </c>
      <c r="AR139" s="6" t="s">
        <v>165</v>
      </c>
      <c r="AT139" s="6" t="s">
        <v>163</v>
      </c>
      <c r="AU139" s="6" t="s">
        <v>99</v>
      </c>
      <c r="AY139" s="6" t="s">
        <v>143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19</v>
      </c>
      <c r="BK139" s="116">
        <f>ROUND($L$139*$K$139,2)</f>
        <v>0</v>
      </c>
      <c r="BL139" s="6" t="s">
        <v>149</v>
      </c>
    </row>
    <row r="140" spans="2:64" s="6" customFormat="1" ht="27" customHeight="1">
      <c r="B140" s="19"/>
      <c r="C140" s="109" t="s">
        <v>185</v>
      </c>
      <c r="D140" s="109" t="s">
        <v>145</v>
      </c>
      <c r="E140" s="110" t="s">
        <v>186</v>
      </c>
      <c r="F140" s="179" t="s">
        <v>187</v>
      </c>
      <c r="G140" s="180"/>
      <c r="H140" s="180"/>
      <c r="I140" s="180"/>
      <c r="J140" s="111" t="s">
        <v>155</v>
      </c>
      <c r="K140" s="112">
        <v>129.6</v>
      </c>
      <c r="L140" s="181">
        <v>0</v>
      </c>
      <c r="M140" s="180"/>
      <c r="N140" s="181">
        <f>ROUND($L$140*$K$140,2)</f>
        <v>0</v>
      </c>
      <c r="O140" s="180"/>
      <c r="P140" s="180"/>
      <c r="Q140" s="180"/>
      <c r="R140" s="20"/>
      <c r="T140" s="113"/>
      <c r="U140" s="25" t="s">
        <v>39</v>
      </c>
      <c r="V140" s="114">
        <v>0.39</v>
      </c>
      <c r="W140" s="114">
        <f>$V$140*$K$140</f>
        <v>50.544</v>
      </c>
      <c r="X140" s="114">
        <v>0.00331</v>
      </c>
      <c r="Y140" s="114">
        <f>$X$140*$K$140</f>
        <v>0.42897599999999997</v>
      </c>
      <c r="Z140" s="114">
        <v>0</v>
      </c>
      <c r="AA140" s="115">
        <f>$Z$140*$K$140</f>
        <v>0</v>
      </c>
      <c r="AR140" s="6" t="s">
        <v>149</v>
      </c>
      <c r="AT140" s="6" t="s">
        <v>145</v>
      </c>
      <c r="AU140" s="6" t="s">
        <v>99</v>
      </c>
      <c r="AY140" s="6" t="s">
        <v>143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19</v>
      </c>
      <c r="BK140" s="116">
        <f>ROUND($L$140*$K$140,2)</f>
        <v>0</v>
      </c>
      <c r="BL140" s="6" t="s">
        <v>149</v>
      </c>
    </row>
    <row r="141" spans="2:51" s="6" customFormat="1" ht="15.75" customHeight="1">
      <c r="B141" s="117"/>
      <c r="E141" s="118"/>
      <c r="F141" s="182" t="s">
        <v>554</v>
      </c>
      <c r="G141" s="183"/>
      <c r="H141" s="183"/>
      <c r="I141" s="183"/>
      <c r="K141" s="119">
        <v>129.6</v>
      </c>
      <c r="R141" s="120"/>
      <c r="T141" s="121"/>
      <c r="AA141" s="122"/>
      <c r="AT141" s="118" t="s">
        <v>151</v>
      </c>
      <c r="AU141" s="118" t="s">
        <v>99</v>
      </c>
      <c r="AV141" s="118" t="s">
        <v>99</v>
      </c>
      <c r="AW141" s="118" t="s">
        <v>109</v>
      </c>
      <c r="AX141" s="118" t="s">
        <v>19</v>
      </c>
      <c r="AY141" s="118" t="s">
        <v>143</v>
      </c>
    </row>
    <row r="142" spans="2:64" s="6" customFormat="1" ht="27" customHeight="1">
      <c r="B142" s="19"/>
      <c r="C142" s="123" t="s">
        <v>190</v>
      </c>
      <c r="D142" s="123" t="s">
        <v>163</v>
      </c>
      <c r="E142" s="124" t="s">
        <v>191</v>
      </c>
      <c r="F142" s="186" t="s">
        <v>192</v>
      </c>
      <c r="G142" s="187"/>
      <c r="H142" s="187"/>
      <c r="I142" s="187"/>
      <c r="J142" s="125" t="s">
        <v>158</v>
      </c>
      <c r="K142" s="126">
        <v>33.696</v>
      </c>
      <c r="L142" s="188">
        <v>0</v>
      </c>
      <c r="M142" s="187"/>
      <c r="N142" s="188">
        <f>ROUND($L$142*$K$142,2)</f>
        <v>0</v>
      </c>
      <c r="O142" s="180"/>
      <c r="P142" s="180"/>
      <c r="Q142" s="180"/>
      <c r="R142" s="20"/>
      <c r="T142" s="113"/>
      <c r="U142" s="25" t="s">
        <v>39</v>
      </c>
      <c r="V142" s="114">
        <v>0</v>
      </c>
      <c r="W142" s="114">
        <f>$V$142*$K$142</f>
        <v>0</v>
      </c>
      <c r="X142" s="114">
        <v>0.00051</v>
      </c>
      <c r="Y142" s="114">
        <f>$X$142*$K$142</f>
        <v>0.01718496</v>
      </c>
      <c r="Z142" s="114">
        <v>0</v>
      </c>
      <c r="AA142" s="115">
        <f>$Z$142*$K$142</f>
        <v>0</v>
      </c>
      <c r="AR142" s="6" t="s">
        <v>165</v>
      </c>
      <c r="AT142" s="6" t="s">
        <v>163</v>
      </c>
      <c r="AU142" s="6" t="s">
        <v>99</v>
      </c>
      <c r="AY142" s="6" t="s">
        <v>143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19</v>
      </c>
      <c r="BK142" s="116">
        <f>ROUND($L$142*$K$142,2)</f>
        <v>0</v>
      </c>
      <c r="BL142" s="6" t="s">
        <v>149</v>
      </c>
    </row>
    <row r="143" spans="2:51" s="6" customFormat="1" ht="15.75" customHeight="1">
      <c r="B143" s="117"/>
      <c r="E143" s="118"/>
      <c r="F143" s="182" t="s">
        <v>558</v>
      </c>
      <c r="G143" s="183"/>
      <c r="H143" s="183"/>
      <c r="I143" s="183"/>
      <c r="K143" s="119">
        <v>33.696</v>
      </c>
      <c r="R143" s="120"/>
      <c r="T143" s="121"/>
      <c r="AA143" s="122"/>
      <c r="AT143" s="118" t="s">
        <v>151</v>
      </c>
      <c r="AU143" s="118" t="s">
        <v>99</v>
      </c>
      <c r="AV143" s="118" t="s">
        <v>99</v>
      </c>
      <c r="AW143" s="118" t="s">
        <v>109</v>
      </c>
      <c r="AX143" s="118" t="s">
        <v>19</v>
      </c>
      <c r="AY143" s="118" t="s">
        <v>143</v>
      </c>
    </row>
    <row r="144" spans="2:64" s="6" customFormat="1" ht="27" customHeight="1">
      <c r="B144" s="19"/>
      <c r="C144" s="109" t="s">
        <v>312</v>
      </c>
      <c r="D144" s="109" t="s">
        <v>145</v>
      </c>
      <c r="E144" s="110" t="s">
        <v>198</v>
      </c>
      <c r="F144" s="179" t="s">
        <v>199</v>
      </c>
      <c r="G144" s="180"/>
      <c r="H144" s="180"/>
      <c r="I144" s="180"/>
      <c r="J144" s="111" t="s">
        <v>158</v>
      </c>
      <c r="K144" s="112">
        <v>25.95</v>
      </c>
      <c r="L144" s="181">
        <v>0</v>
      </c>
      <c r="M144" s="180"/>
      <c r="N144" s="181">
        <f>ROUND($L$144*$K$144,2)</f>
        <v>0</v>
      </c>
      <c r="O144" s="180"/>
      <c r="P144" s="180"/>
      <c r="Q144" s="180"/>
      <c r="R144" s="20"/>
      <c r="T144" s="113"/>
      <c r="U144" s="25" t="s">
        <v>39</v>
      </c>
      <c r="V144" s="114">
        <v>0.294</v>
      </c>
      <c r="W144" s="114">
        <f>$V$144*$K$144</f>
        <v>7.6293</v>
      </c>
      <c r="X144" s="114">
        <v>0.00628</v>
      </c>
      <c r="Y144" s="114">
        <f>$X$144*$K$144</f>
        <v>0.162966</v>
      </c>
      <c r="Z144" s="114">
        <v>0</v>
      </c>
      <c r="AA144" s="115">
        <f>$Z$144*$K$144</f>
        <v>0</v>
      </c>
      <c r="AR144" s="6" t="s">
        <v>149</v>
      </c>
      <c r="AT144" s="6" t="s">
        <v>145</v>
      </c>
      <c r="AU144" s="6" t="s">
        <v>99</v>
      </c>
      <c r="AY144" s="6" t="s">
        <v>143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19</v>
      </c>
      <c r="BK144" s="116">
        <f>ROUND($L$144*$K$144,2)</f>
        <v>0</v>
      </c>
      <c r="BL144" s="6" t="s">
        <v>149</v>
      </c>
    </row>
    <row r="145" spans="2:51" s="6" customFormat="1" ht="15.75" customHeight="1">
      <c r="B145" s="117"/>
      <c r="E145" s="118"/>
      <c r="F145" s="182" t="s">
        <v>559</v>
      </c>
      <c r="G145" s="183"/>
      <c r="H145" s="183"/>
      <c r="I145" s="183"/>
      <c r="K145" s="119">
        <v>25.95</v>
      </c>
      <c r="R145" s="120"/>
      <c r="T145" s="121"/>
      <c r="AA145" s="122"/>
      <c r="AT145" s="118" t="s">
        <v>151</v>
      </c>
      <c r="AU145" s="118" t="s">
        <v>99</v>
      </c>
      <c r="AV145" s="118" t="s">
        <v>99</v>
      </c>
      <c r="AW145" s="118" t="s">
        <v>109</v>
      </c>
      <c r="AX145" s="118" t="s">
        <v>19</v>
      </c>
      <c r="AY145" s="118" t="s">
        <v>143</v>
      </c>
    </row>
    <row r="146" spans="2:64" s="6" customFormat="1" ht="27" customHeight="1">
      <c r="B146" s="19"/>
      <c r="C146" s="109" t="s">
        <v>201</v>
      </c>
      <c r="D146" s="109" t="s">
        <v>145</v>
      </c>
      <c r="E146" s="110" t="s">
        <v>202</v>
      </c>
      <c r="F146" s="179" t="s">
        <v>203</v>
      </c>
      <c r="G146" s="180"/>
      <c r="H146" s="180"/>
      <c r="I146" s="180"/>
      <c r="J146" s="111" t="s">
        <v>158</v>
      </c>
      <c r="K146" s="112">
        <v>295.714</v>
      </c>
      <c r="L146" s="181">
        <v>0</v>
      </c>
      <c r="M146" s="180"/>
      <c r="N146" s="181">
        <f>ROUND($L$146*$K$146,2)</f>
        <v>0</v>
      </c>
      <c r="O146" s="180"/>
      <c r="P146" s="180"/>
      <c r="Q146" s="180"/>
      <c r="R146" s="20"/>
      <c r="T146" s="113"/>
      <c r="U146" s="25" t="s">
        <v>39</v>
      </c>
      <c r="V146" s="114">
        <v>0.245</v>
      </c>
      <c r="W146" s="114">
        <f>$V$146*$K$146</f>
        <v>72.44993</v>
      </c>
      <c r="X146" s="114">
        <v>0.00268</v>
      </c>
      <c r="Y146" s="114">
        <f>$X$146*$K$146</f>
        <v>0.79251352</v>
      </c>
      <c r="Z146" s="114">
        <v>0</v>
      </c>
      <c r="AA146" s="115">
        <f>$Z$146*$K$146</f>
        <v>0</v>
      </c>
      <c r="AR146" s="6" t="s">
        <v>149</v>
      </c>
      <c r="AT146" s="6" t="s">
        <v>145</v>
      </c>
      <c r="AU146" s="6" t="s">
        <v>99</v>
      </c>
      <c r="AY146" s="6" t="s">
        <v>143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19</v>
      </c>
      <c r="BK146" s="116">
        <f>ROUND($L$146*$K$146,2)</f>
        <v>0</v>
      </c>
      <c r="BL146" s="6" t="s">
        <v>149</v>
      </c>
    </row>
    <row r="147" spans="2:51" s="6" customFormat="1" ht="15.75" customHeight="1">
      <c r="B147" s="117"/>
      <c r="E147" s="118"/>
      <c r="F147" s="182" t="s">
        <v>560</v>
      </c>
      <c r="G147" s="183"/>
      <c r="H147" s="183"/>
      <c r="I147" s="183"/>
      <c r="K147" s="119">
        <v>295.714</v>
      </c>
      <c r="R147" s="120"/>
      <c r="T147" s="121"/>
      <c r="AA147" s="122"/>
      <c r="AT147" s="118" t="s">
        <v>151</v>
      </c>
      <c r="AU147" s="118" t="s">
        <v>99</v>
      </c>
      <c r="AV147" s="118" t="s">
        <v>99</v>
      </c>
      <c r="AW147" s="118" t="s">
        <v>109</v>
      </c>
      <c r="AX147" s="118" t="s">
        <v>19</v>
      </c>
      <c r="AY147" s="118" t="s">
        <v>143</v>
      </c>
    </row>
    <row r="148" spans="2:64" s="6" customFormat="1" ht="27" customHeight="1">
      <c r="B148" s="19"/>
      <c r="C148" s="109" t="s">
        <v>8</v>
      </c>
      <c r="D148" s="109" t="s">
        <v>145</v>
      </c>
      <c r="E148" s="110" t="s">
        <v>205</v>
      </c>
      <c r="F148" s="179" t="s">
        <v>206</v>
      </c>
      <c r="G148" s="180"/>
      <c r="H148" s="180"/>
      <c r="I148" s="180"/>
      <c r="J148" s="111" t="s">
        <v>158</v>
      </c>
      <c r="K148" s="112">
        <v>51.84</v>
      </c>
      <c r="L148" s="181">
        <v>0</v>
      </c>
      <c r="M148" s="180"/>
      <c r="N148" s="181">
        <f>ROUND($L$148*$K$148,2)</f>
        <v>0</v>
      </c>
      <c r="O148" s="180"/>
      <c r="P148" s="180"/>
      <c r="Q148" s="180"/>
      <c r="R148" s="20"/>
      <c r="T148" s="113"/>
      <c r="U148" s="25" t="s">
        <v>39</v>
      </c>
      <c r="V148" s="114">
        <v>0.06</v>
      </c>
      <c r="W148" s="114">
        <f>$V$148*$K$148</f>
        <v>3.1104000000000003</v>
      </c>
      <c r="X148" s="114">
        <v>0.00012</v>
      </c>
      <c r="Y148" s="114">
        <f>$X$148*$K$148</f>
        <v>0.0062208</v>
      </c>
      <c r="Z148" s="114">
        <v>0</v>
      </c>
      <c r="AA148" s="115">
        <f>$Z$148*$K$148</f>
        <v>0</v>
      </c>
      <c r="AR148" s="6" t="s">
        <v>149</v>
      </c>
      <c r="AT148" s="6" t="s">
        <v>145</v>
      </c>
      <c r="AU148" s="6" t="s">
        <v>99</v>
      </c>
      <c r="AY148" s="6" t="s">
        <v>143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19</v>
      </c>
      <c r="BK148" s="116">
        <f>ROUND($L$148*$K$148,2)</f>
        <v>0</v>
      </c>
      <c r="BL148" s="6" t="s">
        <v>149</v>
      </c>
    </row>
    <row r="149" spans="2:51" s="6" customFormat="1" ht="15.75" customHeight="1">
      <c r="B149" s="117"/>
      <c r="E149" s="118"/>
      <c r="F149" s="182" t="s">
        <v>561</v>
      </c>
      <c r="G149" s="183"/>
      <c r="H149" s="183"/>
      <c r="I149" s="183"/>
      <c r="K149" s="119">
        <v>51.84</v>
      </c>
      <c r="R149" s="120"/>
      <c r="T149" s="121"/>
      <c r="AA149" s="122"/>
      <c r="AT149" s="118" t="s">
        <v>151</v>
      </c>
      <c r="AU149" s="118" t="s">
        <v>99</v>
      </c>
      <c r="AV149" s="118" t="s">
        <v>99</v>
      </c>
      <c r="AW149" s="118" t="s">
        <v>109</v>
      </c>
      <c r="AX149" s="118" t="s">
        <v>19</v>
      </c>
      <c r="AY149" s="118" t="s">
        <v>143</v>
      </c>
    </row>
    <row r="150" spans="2:64" s="6" customFormat="1" ht="15.75" customHeight="1">
      <c r="B150" s="19"/>
      <c r="C150" s="109" t="s">
        <v>207</v>
      </c>
      <c r="D150" s="109" t="s">
        <v>145</v>
      </c>
      <c r="E150" s="110" t="s">
        <v>208</v>
      </c>
      <c r="F150" s="179" t="s">
        <v>209</v>
      </c>
      <c r="G150" s="180"/>
      <c r="H150" s="180"/>
      <c r="I150" s="180"/>
      <c r="J150" s="111" t="s">
        <v>158</v>
      </c>
      <c r="K150" s="112">
        <v>321.664</v>
      </c>
      <c r="L150" s="181">
        <v>0</v>
      </c>
      <c r="M150" s="180"/>
      <c r="N150" s="181">
        <f>ROUND($L$150*$K$150,2)</f>
        <v>0</v>
      </c>
      <c r="O150" s="180"/>
      <c r="P150" s="180"/>
      <c r="Q150" s="180"/>
      <c r="R150" s="20"/>
      <c r="T150" s="113"/>
      <c r="U150" s="25" t="s">
        <v>39</v>
      </c>
      <c r="V150" s="114">
        <v>0.14</v>
      </c>
      <c r="W150" s="114">
        <f>$V$150*$K$150</f>
        <v>45.03296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149</v>
      </c>
      <c r="AT150" s="6" t="s">
        <v>145</v>
      </c>
      <c r="AU150" s="6" t="s">
        <v>99</v>
      </c>
      <c r="AY150" s="6" t="s">
        <v>143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19</v>
      </c>
      <c r="BK150" s="116">
        <f>ROUND($L$150*$K$150,2)</f>
        <v>0</v>
      </c>
      <c r="BL150" s="6" t="s">
        <v>149</v>
      </c>
    </row>
    <row r="151" spans="2:63" s="99" customFormat="1" ht="30.75" customHeight="1">
      <c r="B151" s="100"/>
      <c r="D151" s="108" t="s">
        <v>113</v>
      </c>
      <c r="N151" s="177">
        <f>$BK$151</f>
        <v>0</v>
      </c>
      <c r="O151" s="178"/>
      <c r="P151" s="178"/>
      <c r="Q151" s="178"/>
      <c r="R151" s="103"/>
      <c r="T151" s="104"/>
      <c r="W151" s="105">
        <f>SUM($W$152:$W$160)</f>
        <v>124.92857999999998</v>
      </c>
      <c r="Y151" s="105">
        <f>SUM($Y$152:$Y$160)</f>
        <v>0</v>
      </c>
      <c r="AA151" s="106">
        <f>SUM($AA$152:$AA$160)</f>
        <v>5.52363</v>
      </c>
      <c r="AR151" s="102" t="s">
        <v>19</v>
      </c>
      <c r="AT151" s="102" t="s">
        <v>73</v>
      </c>
      <c r="AU151" s="102" t="s">
        <v>19</v>
      </c>
      <c r="AY151" s="102" t="s">
        <v>143</v>
      </c>
      <c r="BK151" s="107">
        <f>SUM($BK$152:$BK$160)</f>
        <v>0</v>
      </c>
    </row>
    <row r="152" spans="2:64" s="6" customFormat="1" ht="39" customHeight="1">
      <c r="B152" s="19"/>
      <c r="C152" s="109" t="s">
        <v>210</v>
      </c>
      <c r="D152" s="109" t="s">
        <v>145</v>
      </c>
      <c r="E152" s="110" t="s">
        <v>211</v>
      </c>
      <c r="F152" s="179" t="s">
        <v>212</v>
      </c>
      <c r="G152" s="180"/>
      <c r="H152" s="180"/>
      <c r="I152" s="180"/>
      <c r="J152" s="111" t="s">
        <v>158</v>
      </c>
      <c r="K152" s="112">
        <v>366</v>
      </c>
      <c r="L152" s="181">
        <v>0</v>
      </c>
      <c r="M152" s="180"/>
      <c r="N152" s="181">
        <f>ROUND($L$152*$K$152,2)</f>
        <v>0</v>
      </c>
      <c r="O152" s="180"/>
      <c r="P152" s="180"/>
      <c r="Q152" s="180"/>
      <c r="R152" s="20"/>
      <c r="T152" s="113"/>
      <c r="U152" s="25" t="s">
        <v>39</v>
      </c>
      <c r="V152" s="114">
        <v>0.14</v>
      </c>
      <c r="W152" s="114">
        <f>$V$152*$K$152</f>
        <v>51.24</v>
      </c>
      <c r="X152" s="114">
        <v>0</v>
      </c>
      <c r="Y152" s="114">
        <f>$X$152*$K$152</f>
        <v>0</v>
      </c>
      <c r="Z152" s="114">
        <v>0</v>
      </c>
      <c r="AA152" s="115">
        <f>$Z$152*$K$152</f>
        <v>0</v>
      </c>
      <c r="AR152" s="6" t="s">
        <v>149</v>
      </c>
      <c r="AT152" s="6" t="s">
        <v>145</v>
      </c>
      <c r="AU152" s="6" t="s">
        <v>99</v>
      </c>
      <c r="AY152" s="6" t="s">
        <v>143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19</v>
      </c>
      <c r="BK152" s="116">
        <f>ROUND($L$152*$K$152,2)</f>
        <v>0</v>
      </c>
      <c r="BL152" s="6" t="s">
        <v>149</v>
      </c>
    </row>
    <row r="153" spans="2:51" s="6" customFormat="1" ht="15.75" customHeight="1">
      <c r="B153" s="117"/>
      <c r="E153" s="118"/>
      <c r="F153" s="182" t="s">
        <v>562</v>
      </c>
      <c r="G153" s="183"/>
      <c r="H153" s="183"/>
      <c r="I153" s="183"/>
      <c r="K153" s="119">
        <v>366</v>
      </c>
      <c r="R153" s="120"/>
      <c r="T153" s="121"/>
      <c r="AA153" s="122"/>
      <c r="AT153" s="118" t="s">
        <v>151</v>
      </c>
      <c r="AU153" s="118" t="s">
        <v>99</v>
      </c>
      <c r="AV153" s="118" t="s">
        <v>99</v>
      </c>
      <c r="AW153" s="118" t="s">
        <v>109</v>
      </c>
      <c r="AX153" s="118" t="s">
        <v>19</v>
      </c>
      <c r="AY153" s="118" t="s">
        <v>143</v>
      </c>
    </row>
    <row r="154" spans="2:64" s="6" customFormat="1" ht="39" customHeight="1">
      <c r="B154" s="19"/>
      <c r="C154" s="109" t="s">
        <v>214</v>
      </c>
      <c r="D154" s="109" t="s">
        <v>145</v>
      </c>
      <c r="E154" s="110" t="s">
        <v>215</v>
      </c>
      <c r="F154" s="179" t="s">
        <v>216</v>
      </c>
      <c r="G154" s="180"/>
      <c r="H154" s="180"/>
      <c r="I154" s="180"/>
      <c r="J154" s="111" t="s">
        <v>158</v>
      </c>
      <c r="K154" s="112">
        <v>21960</v>
      </c>
      <c r="L154" s="181">
        <v>0</v>
      </c>
      <c r="M154" s="180"/>
      <c r="N154" s="181">
        <f>ROUND($L$154*$K$154,2)</f>
        <v>0</v>
      </c>
      <c r="O154" s="180"/>
      <c r="P154" s="180"/>
      <c r="Q154" s="180"/>
      <c r="R154" s="20"/>
      <c r="T154" s="113"/>
      <c r="U154" s="25" t="s">
        <v>39</v>
      </c>
      <c r="V154" s="114">
        <v>0</v>
      </c>
      <c r="W154" s="114">
        <f>$V$154*$K$154</f>
        <v>0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149</v>
      </c>
      <c r="AT154" s="6" t="s">
        <v>145</v>
      </c>
      <c r="AU154" s="6" t="s">
        <v>99</v>
      </c>
      <c r="AY154" s="6" t="s">
        <v>143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19</v>
      </c>
      <c r="BK154" s="116">
        <f>ROUND($L$154*$K$154,2)</f>
        <v>0</v>
      </c>
      <c r="BL154" s="6" t="s">
        <v>149</v>
      </c>
    </row>
    <row r="155" spans="2:51" s="6" customFormat="1" ht="15.75" customHeight="1">
      <c r="B155" s="117"/>
      <c r="E155" s="118"/>
      <c r="F155" s="182" t="s">
        <v>563</v>
      </c>
      <c r="G155" s="183"/>
      <c r="H155" s="183"/>
      <c r="I155" s="183"/>
      <c r="K155" s="119">
        <v>21960</v>
      </c>
      <c r="R155" s="120"/>
      <c r="T155" s="121"/>
      <c r="AA155" s="122"/>
      <c r="AT155" s="118" t="s">
        <v>151</v>
      </c>
      <c r="AU155" s="118" t="s">
        <v>99</v>
      </c>
      <c r="AV155" s="118" t="s">
        <v>99</v>
      </c>
      <c r="AW155" s="118" t="s">
        <v>109</v>
      </c>
      <c r="AX155" s="118" t="s">
        <v>19</v>
      </c>
      <c r="AY155" s="118" t="s">
        <v>143</v>
      </c>
    </row>
    <row r="156" spans="2:64" s="6" customFormat="1" ht="39" customHeight="1">
      <c r="B156" s="19"/>
      <c r="C156" s="109" t="s">
        <v>218</v>
      </c>
      <c r="D156" s="109" t="s">
        <v>145</v>
      </c>
      <c r="E156" s="110" t="s">
        <v>219</v>
      </c>
      <c r="F156" s="179" t="s">
        <v>220</v>
      </c>
      <c r="G156" s="180"/>
      <c r="H156" s="180"/>
      <c r="I156" s="180"/>
      <c r="J156" s="111" t="s">
        <v>158</v>
      </c>
      <c r="K156" s="112">
        <v>366</v>
      </c>
      <c r="L156" s="181">
        <v>0</v>
      </c>
      <c r="M156" s="180"/>
      <c r="N156" s="181">
        <f>ROUND($L$156*$K$156,2)</f>
        <v>0</v>
      </c>
      <c r="O156" s="180"/>
      <c r="P156" s="180"/>
      <c r="Q156" s="180"/>
      <c r="R156" s="20"/>
      <c r="T156" s="113"/>
      <c r="U156" s="25" t="s">
        <v>39</v>
      </c>
      <c r="V156" s="114">
        <v>0.087</v>
      </c>
      <c r="W156" s="114">
        <f>$V$156*$K$156</f>
        <v>31.842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149</v>
      </c>
      <c r="AT156" s="6" t="s">
        <v>145</v>
      </c>
      <c r="AU156" s="6" t="s">
        <v>99</v>
      </c>
      <c r="AY156" s="6" t="s">
        <v>143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19</v>
      </c>
      <c r="BK156" s="116">
        <f>ROUND($L$156*$K$156,2)</f>
        <v>0</v>
      </c>
      <c r="BL156" s="6" t="s">
        <v>149</v>
      </c>
    </row>
    <row r="157" spans="2:64" s="6" customFormat="1" ht="27" customHeight="1">
      <c r="B157" s="19"/>
      <c r="C157" s="109" t="s">
        <v>221</v>
      </c>
      <c r="D157" s="109" t="s">
        <v>145</v>
      </c>
      <c r="E157" s="110" t="s">
        <v>222</v>
      </c>
      <c r="F157" s="179" t="s">
        <v>223</v>
      </c>
      <c r="G157" s="180"/>
      <c r="H157" s="180"/>
      <c r="I157" s="180"/>
      <c r="J157" s="111" t="s">
        <v>158</v>
      </c>
      <c r="K157" s="112">
        <v>51.84</v>
      </c>
      <c r="L157" s="181">
        <v>0</v>
      </c>
      <c r="M157" s="180"/>
      <c r="N157" s="181">
        <f>ROUND($L$157*$K$157,2)</f>
        <v>0</v>
      </c>
      <c r="O157" s="180"/>
      <c r="P157" s="180"/>
      <c r="Q157" s="180"/>
      <c r="R157" s="20"/>
      <c r="T157" s="113"/>
      <c r="U157" s="25" t="s">
        <v>39</v>
      </c>
      <c r="V157" s="114">
        <v>0.612</v>
      </c>
      <c r="W157" s="114">
        <f>$V$157*$K$157</f>
        <v>31.726080000000003</v>
      </c>
      <c r="X157" s="114">
        <v>0</v>
      </c>
      <c r="Y157" s="114">
        <f>$X$157*$K$157</f>
        <v>0</v>
      </c>
      <c r="Z157" s="114">
        <v>0.062</v>
      </c>
      <c r="AA157" s="115">
        <f>$Z$157*$K$157</f>
        <v>3.21408</v>
      </c>
      <c r="AR157" s="6" t="s">
        <v>149</v>
      </c>
      <c r="AT157" s="6" t="s">
        <v>145</v>
      </c>
      <c r="AU157" s="6" t="s">
        <v>99</v>
      </c>
      <c r="AY157" s="6" t="s">
        <v>143</v>
      </c>
      <c r="BE157" s="116">
        <f>IF($U$157="základní",$N$157,0)</f>
        <v>0</v>
      </c>
      <c r="BF157" s="116">
        <f>IF($U$157="snížená",$N$157,0)</f>
        <v>0</v>
      </c>
      <c r="BG157" s="116">
        <f>IF($U$157="zákl. přenesená",$N$157,0)</f>
        <v>0</v>
      </c>
      <c r="BH157" s="116">
        <f>IF($U$157="sníž. přenesená",$N$157,0)</f>
        <v>0</v>
      </c>
      <c r="BI157" s="116">
        <f>IF($U$157="nulová",$N$157,0)</f>
        <v>0</v>
      </c>
      <c r="BJ157" s="6" t="s">
        <v>19</v>
      </c>
      <c r="BK157" s="116">
        <f>ROUND($L$157*$K$157,2)</f>
        <v>0</v>
      </c>
      <c r="BL157" s="6" t="s">
        <v>149</v>
      </c>
    </row>
    <row r="158" spans="2:51" s="6" customFormat="1" ht="15.75" customHeight="1">
      <c r="B158" s="117"/>
      <c r="E158" s="118"/>
      <c r="F158" s="182" t="s">
        <v>561</v>
      </c>
      <c r="G158" s="183"/>
      <c r="H158" s="183"/>
      <c r="I158" s="183"/>
      <c r="K158" s="119">
        <v>51.84</v>
      </c>
      <c r="R158" s="120"/>
      <c r="T158" s="121"/>
      <c r="AA158" s="122"/>
      <c r="AT158" s="118" t="s">
        <v>151</v>
      </c>
      <c r="AU158" s="118" t="s">
        <v>99</v>
      </c>
      <c r="AV158" s="118" t="s">
        <v>99</v>
      </c>
      <c r="AW158" s="118" t="s">
        <v>109</v>
      </c>
      <c r="AX158" s="118" t="s">
        <v>19</v>
      </c>
      <c r="AY158" s="118" t="s">
        <v>143</v>
      </c>
    </row>
    <row r="159" spans="2:64" s="6" customFormat="1" ht="27" customHeight="1">
      <c r="B159" s="19"/>
      <c r="C159" s="109" t="s">
        <v>307</v>
      </c>
      <c r="D159" s="109" t="s">
        <v>145</v>
      </c>
      <c r="E159" s="110" t="s">
        <v>232</v>
      </c>
      <c r="F159" s="179" t="s">
        <v>233</v>
      </c>
      <c r="G159" s="180"/>
      <c r="H159" s="180"/>
      <c r="I159" s="180"/>
      <c r="J159" s="111" t="s">
        <v>158</v>
      </c>
      <c r="K159" s="112">
        <v>25.95</v>
      </c>
      <c r="L159" s="181">
        <v>0</v>
      </c>
      <c r="M159" s="180"/>
      <c r="N159" s="181">
        <f>ROUND($L$159*$K$159,2)</f>
        <v>0</v>
      </c>
      <c r="O159" s="180"/>
      <c r="P159" s="180"/>
      <c r="Q159" s="180"/>
      <c r="R159" s="20"/>
      <c r="T159" s="113"/>
      <c r="U159" s="25" t="s">
        <v>39</v>
      </c>
      <c r="V159" s="114">
        <v>0.39</v>
      </c>
      <c r="W159" s="114">
        <f>$V$159*$K$159</f>
        <v>10.1205</v>
      </c>
      <c r="X159" s="114">
        <v>0</v>
      </c>
      <c r="Y159" s="114">
        <f>$X$159*$K$159</f>
        <v>0</v>
      </c>
      <c r="Z159" s="114">
        <v>0.089</v>
      </c>
      <c r="AA159" s="115">
        <f>$Z$159*$K$159</f>
        <v>2.3095499999999998</v>
      </c>
      <c r="AR159" s="6" t="s">
        <v>149</v>
      </c>
      <c r="AT159" s="6" t="s">
        <v>145</v>
      </c>
      <c r="AU159" s="6" t="s">
        <v>99</v>
      </c>
      <c r="AY159" s="6" t="s">
        <v>143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6" t="s">
        <v>19</v>
      </c>
      <c r="BK159" s="116">
        <f>ROUND($L$159*$K$159,2)</f>
        <v>0</v>
      </c>
      <c r="BL159" s="6" t="s">
        <v>149</v>
      </c>
    </row>
    <row r="160" spans="2:51" s="6" customFormat="1" ht="15.75" customHeight="1">
      <c r="B160" s="117"/>
      <c r="E160" s="118"/>
      <c r="F160" s="182" t="s">
        <v>559</v>
      </c>
      <c r="G160" s="183"/>
      <c r="H160" s="183"/>
      <c r="I160" s="183"/>
      <c r="K160" s="119">
        <v>25.95</v>
      </c>
      <c r="R160" s="120"/>
      <c r="T160" s="121"/>
      <c r="AA160" s="122"/>
      <c r="AT160" s="118" t="s">
        <v>151</v>
      </c>
      <c r="AU160" s="118" t="s">
        <v>99</v>
      </c>
      <c r="AV160" s="118" t="s">
        <v>99</v>
      </c>
      <c r="AW160" s="118" t="s">
        <v>109</v>
      </c>
      <c r="AX160" s="118" t="s">
        <v>19</v>
      </c>
      <c r="AY160" s="118" t="s">
        <v>143</v>
      </c>
    </row>
    <row r="161" spans="2:63" s="99" customFormat="1" ht="30.75" customHeight="1">
      <c r="B161" s="100"/>
      <c r="D161" s="108" t="s">
        <v>114</v>
      </c>
      <c r="N161" s="177">
        <f>$BK$161</f>
        <v>0</v>
      </c>
      <c r="O161" s="178"/>
      <c r="P161" s="178"/>
      <c r="Q161" s="178"/>
      <c r="R161" s="103"/>
      <c r="T161" s="104"/>
      <c r="W161" s="105">
        <f>SUM($W$162:$W$166)</f>
        <v>48.789044999999994</v>
      </c>
      <c r="Y161" s="105">
        <f>SUM($Y$162:$Y$166)</f>
        <v>0</v>
      </c>
      <c r="AA161" s="106">
        <f>SUM($AA$162:$AA$166)</f>
        <v>0</v>
      </c>
      <c r="AR161" s="102" t="s">
        <v>19</v>
      </c>
      <c r="AT161" s="102" t="s">
        <v>73</v>
      </c>
      <c r="AU161" s="102" t="s">
        <v>19</v>
      </c>
      <c r="AY161" s="102" t="s">
        <v>143</v>
      </c>
      <c r="BK161" s="107">
        <f>SUM($BK$162:$BK$166)</f>
        <v>0</v>
      </c>
    </row>
    <row r="162" spans="2:64" s="6" customFormat="1" ht="27" customHeight="1">
      <c r="B162" s="19"/>
      <c r="C162" s="109" t="s">
        <v>402</v>
      </c>
      <c r="D162" s="109" t="s">
        <v>145</v>
      </c>
      <c r="E162" s="110" t="s">
        <v>235</v>
      </c>
      <c r="F162" s="179" t="s">
        <v>236</v>
      </c>
      <c r="G162" s="180"/>
      <c r="H162" s="180"/>
      <c r="I162" s="180"/>
      <c r="J162" s="111" t="s">
        <v>237</v>
      </c>
      <c r="K162" s="112">
        <v>18.729</v>
      </c>
      <c r="L162" s="181">
        <v>0</v>
      </c>
      <c r="M162" s="180"/>
      <c r="N162" s="181">
        <f>ROUND($L$162*$K$162,2)</f>
        <v>0</v>
      </c>
      <c r="O162" s="180"/>
      <c r="P162" s="180"/>
      <c r="Q162" s="180"/>
      <c r="R162" s="20"/>
      <c r="T162" s="113"/>
      <c r="U162" s="25" t="s">
        <v>39</v>
      </c>
      <c r="V162" s="114">
        <v>2.42</v>
      </c>
      <c r="W162" s="114">
        <f>$V$162*$K$162</f>
        <v>45.32418</v>
      </c>
      <c r="X162" s="114">
        <v>0</v>
      </c>
      <c r="Y162" s="114">
        <f>$X$162*$K$162</f>
        <v>0</v>
      </c>
      <c r="Z162" s="114">
        <v>0</v>
      </c>
      <c r="AA162" s="115">
        <f>$Z$162*$K$162</f>
        <v>0</v>
      </c>
      <c r="AR162" s="6" t="s">
        <v>149</v>
      </c>
      <c r="AT162" s="6" t="s">
        <v>145</v>
      </c>
      <c r="AU162" s="6" t="s">
        <v>99</v>
      </c>
      <c r="AY162" s="6" t="s">
        <v>143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6" t="s">
        <v>19</v>
      </c>
      <c r="BK162" s="116">
        <f>ROUND($L$162*$K$162,2)</f>
        <v>0</v>
      </c>
      <c r="BL162" s="6" t="s">
        <v>149</v>
      </c>
    </row>
    <row r="163" spans="2:64" s="6" customFormat="1" ht="27" customHeight="1">
      <c r="B163" s="19"/>
      <c r="C163" s="109" t="s">
        <v>400</v>
      </c>
      <c r="D163" s="109" t="s">
        <v>145</v>
      </c>
      <c r="E163" s="110" t="s">
        <v>239</v>
      </c>
      <c r="F163" s="179" t="s">
        <v>240</v>
      </c>
      <c r="G163" s="180"/>
      <c r="H163" s="180"/>
      <c r="I163" s="180"/>
      <c r="J163" s="111" t="s">
        <v>237</v>
      </c>
      <c r="K163" s="112">
        <v>18.729</v>
      </c>
      <c r="L163" s="181">
        <v>0</v>
      </c>
      <c r="M163" s="180"/>
      <c r="N163" s="181">
        <f>ROUND($L$163*$K$163,2)</f>
        <v>0</v>
      </c>
      <c r="O163" s="180"/>
      <c r="P163" s="180"/>
      <c r="Q163" s="180"/>
      <c r="R163" s="20"/>
      <c r="T163" s="113"/>
      <c r="U163" s="25" t="s">
        <v>39</v>
      </c>
      <c r="V163" s="114">
        <v>0.125</v>
      </c>
      <c r="W163" s="114">
        <f>$V$163*$K$163</f>
        <v>2.341125</v>
      </c>
      <c r="X163" s="114">
        <v>0</v>
      </c>
      <c r="Y163" s="114">
        <f>$X$163*$K$163</f>
        <v>0</v>
      </c>
      <c r="Z163" s="114">
        <v>0</v>
      </c>
      <c r="AA163" s="115">
        <f>$Z$163*$K$163</f>
        <v>0</v>
      </c>
      <c r="AR163" s="6" t="s">
        <v>149</v>
      </c>
      <c r="AT163" s="6" t="s">
        <v>145</v>
      </c>
      <c r="AU163" s="6" t="s">
        <v>99</v>
      </c>
      <c r="AY163" s="6" t="s">
        <v>143</v>
      </c>
      <c r="BE163" s="116">
        <f>IF($U$163="základní",$N$163,0)</f>
        <v>0</v>
      </c>
      <c r="BF163" s="116">
        <f>IF($U$163="snížená",$N$163,0)</f>
        <v>0</v>
      </c>
      <c r="BG163" s="116">
        <f>IF($U$163="zákl. přenesená",$N$163,0)</f>
        <v>0</v>
      </c>
      <c r="BH163" s="116">
        <f>IF($U$163="sníž. přenesená",$N$163,0)</f>
        <v>0</v>
      </c>
      <c r="BI163" s="116">
        <f>IF($U$163="nulová",$N$163,0)</f>
        <v>0</v>
      </c>
      <c r="BJ163" s="6" t="s">
        <v>19</v>
      </c>
      <c r="BK163" s="116">
        <f>ROUND($L$163*$K$163,2)</f>
        <v>0</v>
      </c>
      <c r="BL163" s="6" t="s">
        <v>149</v>
      </c>
    </row>
    <row r="164" spans="2:64" s="6" customFormat="1" ht="27" customHeight="1">
      <c r="B164" s="19"/>
      <c r="C164" s="109" t="s">
        <v>327</v>
      </c>
      <c r="D164" s="109" t="s">
        <v>145</v>
      </c>
      <c r="E164" s="110" t="s">
        <v>242</v>
      </c>
      <c r="F164" s="179" t="s">
        <v>243</v>
      </c>
      <c r="G164" s="180"/>
      <c r="H164" s="180"/>
      <c r="I164" s="180"/>
      <c r="J164" s="111" t="s">
        <v>237</v>
      </c>
      <c r="K164" s="112">
        <v>187.29</v>
      </c>
      <c r="L164" s="181">
        <v>0</v>
      </c>
      <c r="M164" s="180"/>
      <c r="N164" s="181">
        <f>ROUND($L$164*$K$164,2)</f>
        <v>0</v>
      </c>
      <c r="O164" s="180"/>
      <c r="P164" s="180"/>
      <c r="Q164" s="180"/>
      <c r="R164" s="20"/>
      <c r="T164" s="113"/>
      <c r="U164" s="25" t="s">
        <v>39</v>
      </c>
      <c r="V164" s="114">
        <v>0.006</v>
      </c>
      <c r="W164" s="114">
        <f>$V$164*$K$164</f>
        <v>1.12374</v>
      </c>
      <c r="X164" s="114">
        <v>0</v>
      </c>
      <c r="Y164" s="114">
        <f>$X$164*$K$164</f>
        <v>0</v>
      </c>
      <c r="Z164" s="114">
        <v>0</v>
      </c>
      <c r="AA164" s="115">
        <f>$Z$164*$K$164</f>
        <v>0</v>
      </c>
      <c r="AR164" s="6" t="s">
        <v>149</v>
      </c>
      <c r="AT164" s="6" t="s">
        <v>145</v>
      </c>
      <c r="AU164" s="6" t="s">
        <v>99</v>
      </c>
      <c r="AY164" s="6" t="s">
        <v>143</v>
      </c>
      <c r="BE164" s="116">
        <f>IF($U$164="základní",$N$164,0)</f>
        <v>0</v>
      </c>
      <c r="BF164" s="116">
        <f>IF($U$164="snížená",$N$164,0)</f>
        <v>0</v>
      </c>
      <c r="BG164" s="116">
        <f>IF($U$164="zákl. přenesená",$N$164,0)</f>
        <v>0</v>
      </c>
      <c r="BH164" s="116">
        <f>IF($U$164="sníž. přenesená",$N$164,0)</f>
        <v>0</v>
      </c>
      <c r="BI164" s="116">
        <f>IF($U$164="nulová",$N$164,0)</f>
        <v>0</v>
      </c>
      <c r="BJ164" s="6" t="s">
        <v>19</v>
      </c>
      <c r="BK164" s="116">
        <f>ROUND($L$164*$K$164,2)</f>
        <v>0</v>
      </c>
      <c r="BL164" s="6" t="s">
        <v>149</v>
      </c>
    </row>
    <row r="165" spans="2:51" s="6" customFormat="1" ht="15.75" customHeight="1">
      <c r="B165" s="117"/>
      <c r="E165" s="118"/>
      <c r="F165" s="182" t="s">
        <v>564</v>
      </c>
      <c r="G165" s="183"/>
      <c r="H165" s="183"/>
      <c r="I165" s="183"/>
      <c r="K165" s="119">
        <v>187.29</v>
      </c>
      <c r="R165" s="120"/>
      <c r="T165" s="121"/>
      <c r="AA165" s="122"/>
      <c r="AT165" s="118" t="s">
        <v>151</v>
      </c>
      <c r="AU165" s="118" t="s">
        <v>99</v>
      </c>
      <c r="AV165" s="118" t="s">
        <v>99</v>
      </c>
      <c r="AW165" s="118" t="s">
        <v>109</v>
      </c>
      <c r="AX165" s="118" t="s">
        <v>19</v>
      </c>
      <c r="AY165" s="118" t="s">
        <v>143</v>
      </c>
    </row>
    <row r="166" spans="2:64" s="6" customFormat="1" ht="27" customHeight="1">
      <c r="B166" s="19"/>
      <c r="C166" s="109" t="s">
        <v>330</v>
      </c>
      <c r="D166" s="109" t="s">
        <v>145</v>
      </c>
      <c r="E166" s="110" t="s">
        <v>246</v>
      </c>
      <c r="F166" s="179" t="s">
        <v>247</v>
      </c>
      <c r="G166" s="180"/>
      <c r="H166" s="180"/>
      <c r="I166" s="180"/>
      <c r="J166" s="111" t="s">
        <v>237</v>
      </c>
      <c r="K166" s="112">
        <v>18.729</v>
      </c>
      <c r="L166" s="181">
        <v>0</v>
      </c>
      <c r="M166" s="180"/>
      <c r="N166" s="181">
        <f>ROUND($L$166*$K$166,2)</f>
        <v>0</v>
      </c>
      <c r="O166" s="180"/>
      <c r="P166" s="180"/>
      <c r="Q166" s="180"/>
      <c r="R166" s="20"/>
      <c r="T166" s="113"/>
      <c r="U166" s="25" t="s">
        <v>39</v>
      </c>
      <c r="V166" s="114">
        <v>0</v>
      </c>
      <c r="W166" s="114">
        <f>$V$166*$K$166</f>
        <v>0</v>
      </c>
      <c r="X166" s="114">
        <v>0</v>
      </c>
      <c r="Y166" s="114">
        <f>$X$166*$K$166</f>
        <v>0</v>
      </c>
      <c r="Z166" s="114">
        <v>0</v>
      </c>
      <c r="AA166" s="115">
        <f>$Z$166*$K$166</f>
        <v>0</v>
      </c>
      <c r="AR166" s="6" t="s">
        <v>149</v>
      </c>
      <c r="AT166" s="6" t="s">
        <v>145</v>
      </c>
      <c r="AU166" s="6" t="s">
        <v>99</v>
      </c>
      <c r="AY166" s="6" t="s">
        <v>143</v>
      </c>
      <c r="BE166" s="116">
        <f>IF($U$166="základní",$N$166,0)</f>
        <v>0</v>
      </c>
      <c r="BF166" s="116">
        <f>IF($U$166="snížená",$N$166,0)</f>
        <v>0</v>
      </c>
      <c r="BG166" s="116">
        <f>IF($U$166="zákl. přenesená",$N$166,0)</f>
        <v>0</v>
      </c>
      <c r="BH166" s="116">
        <f>IF($U$166="sníž. přenesená",$N$166,0)</f>
        <v>0</v>
      </c>
      <c r="BI166" s="116">
        <f>IF($U$166="nulová",$N$166,0)</f>
        <v>0</v>
      </c>
      <c r="BJ166" s="6" t="s">
        <v>19</v>
      </c>
      <c r="BK166" s="116">
        <f>ROUND($L$166*$K$166,2)</f>
        <v>0</v>
      </c>
      <c r="BL166" s="6" t="s">
        <v>149</v>
      </c>
    </row>
    <row r="167" spans="2:63" s="99" customFormat="1" ht="30.75" customHeight="1">
      <c r="B167" s="100"/>
      <c r="D167" s="108" t="s">
        <v>115</v>
      </c>
      <c r="N167" s="177">
        <f>$BK$167</f>
        <v>0</v>
      </c>
      <c r="O167" s="178"/>
      <c r="P167" s="178"/>
      <c r="Q167" s="178"/>
      <c r="R167" s="103"/>
      <c r="T167" s="104"/>
      <c r="W167" s="105">
        <f>$W$168</f>
        <v>19.19372</v>
      </c>
      <c r="Y167" s="105">
        <f>$Y$168</f>
        <v>0</v>
      </c>
      <c r="AA167" s="106">
        <f>$AA$168</f>
        <v>0</v>
      </c>
      <c r="AR167" s="102" t="s">
        <v>19</v>
      </c>
      <c r="AT167" s="102" t="s">
        <v>73</v>
      </c>
      <c r="AU167" s="102" t="s">
        <v>19</v>
      </c>
      <c r="AY167" s="102" t="s">
        <v>143</v>
      </c>
      <c r="BK167" s="107">
        <f>$BK$168</f>
        <v>0</v>
      </c>
    </row>
    <row r="168" spans="2:64" s="6" customFormat="1" ht="15.75" customHeight="1">
      <c r="B168" s="19"/>
      <c r="C168" s="109" t="s">
        <v>248</v>
      </c>
      <c r="D168" s="109" t="s">
        <v>145</v>
      </c>
      <c r="E168" s="110" t="s">
        <v>249</v>
      </c>
      <c r="F168" s="179" t="s">
        <v>250</v>
      </c>
      <c r="G168" s="180"/>
      <c r="H168" s="180"/>
      <c r="I168" s="180"/>
      <c r="J168" s="111" t="s">
        <v>237</v>
      </c>
      <c r="K168" s="112">
        <v>5.273</v>
      </c>
      <c r="L168" s="181">
        <v>0</v>
      </c>
      <c r="M168" s="180"/>
      <c r="N168" s="181">
        <f>ROUND($L$168*$K$168,2)</f>
        <v>0</v>
      </c>
      <c r="O168" s="180"/>
      <c r="P168" s="180"/>
      <c r="Q168" s="180"/>
      <c r="R168" s="20"/>
      <c r="T168" s="113"/>
      <c r="U168" s="25" t="s">
        <v>39</v>
      </c>
      <c r="V168" s="114">
        <v>3.64</v>
      </c>
      <c r="W168" s="114">
        <f>$V$168*$K$168</f>
        <v>19.19372</v>
      </c>
      <c r="X168" s="114">
        <v>0</v>
      </c>
      <c r="Y168" s="114">
        <f>$X$168*$K$168</f>
        <v>0</v>
      </c>
      <c r="Z168" s="114">
        <v>0</v>
      </c>
      <c r="AA168" s="115">
        <f>$Z$168*$K$168</f>
        <v>0</v>
      </c>
      <c r="AR168" s="6" t="s">
        <v>149</v>
      </c>
      <c r="AT168" s="6" t="s">
        <v>145</v>
      </c>
      <c r="AU168" s="6" t="s">
        <v>99</v>
      </c>
      <c r="AY168" s="6" t="s">
        <v>143</v>
      </c>
      <c r="BE168" s="116">
        <f>IF($U$168="základní",$N$168,0)</f>
        <v>0</v>
      </c>
      <c r="BF168" s="116">
        <f>IF($U$168="snížená",$N$168,0)</f>
        <v>0</v>
      </c>
      <c r="BG168" s="116">
        <f>IF($U$168="zákl. přenesená",$N$168,0)</f>
        <v>0</v>
      </c>
      <c r="BH168" s="116">
        <f>IF($U$168="sníž. přenesená",$N$168,0)</f>
        <v>0</v>
      </c>
      <c r="BI168" s="116">
        <f>IF($U$168="nulová",$N$168,0)</f>
        <v>0</v>
      </c>
      <c r="BJ168" s="6" t="s">
        <v>19</v>
      </c>
      <c r="BK168" s="116">
        <f>ROUND($L$168*$K$168,2)</f>
        <v>0</v>
      </c>
      <c r="BL168" s="6" t="s">
        <v>149</v>
      </c>
    </row>
    <row r="169" spans="2:63" s="99" customFormat="1" ht="37.5" customHeight="1">
      <c r="B169" s="100"/>
      <c r="D169" s="101" t="s">
        <v>116</v>
      </c>
      <c r="N169" s="185">
        <f>$BK$169</f>
        <v>0</v>
      </c>
      <c r="O169" s="178"/>
      <c r="P169" s="178"/>
      <c r="Q169" s="178"/>
      <c r="R169" s="103"/>
      <c r="T169" s="104"/>
      <c r="W169" s="105">
        <f>$W$170+$W$180+$W$183+$W$185+$W$191+$W$198+$W$206</f>
        <v>491.99789000000004</v>
      </c>
      <c r="Y169" s="105">
        <f>$Y$170+$Y$180+$Y$183+$Y$185+$Y$191+$Y$198+$Y$206</f>
        <v>5.62364791</v>
      </c>
      <c r="AA169" s="106">
        <f>$AA$170+$AA$180+$AA$183+$AA$185+$AA$191+$AA$198+$AA$206</f>
        <v>13.20506075</v>
      </c>
      <c r="AR169" s="102" t="s">
        <v>99</v>
      </c>
      <c r="AT169" s="102" t="s">
        <v>73</v>
      </c>
      <c r="AU169" s="102" t="s">
        <v>74</v>
      </c>
      <c r="AY169" s="102" t="s">
        <v>143</v>
      </c>
      <c r="BK169" s="107">
        <f>$BK$170+$BK$180+$BK$183+$BK$185+$BK$191+$BK$198+$BK$206</f>
        <v>0</v>
      </c>
    </row>
    <row r="170" spans="2:63" s="99" customFormat="1" ht="21" customHeight="1">
      <c r="B170" s="100"/>
      <c r="D170" s="108" t="s">
        <v>118</v>
      </c>
      <c r="N170" s="177">
        <f>$BK$170</f>
        <v>0</v>
      </c>
      <c r="O170" s="178"/>
      <c r="P170" s="178"/>
      <c r="Q170" s="178"/>
      <c r="R170" s="103"/>
      <c r="T170" s="104"/>
      <c r="W170" s="105">
        <f>SUM($W$171:$W$179)</f>
        <v>97.954861</v>
      </c>
      <c r="Y170" s="105">
        <f>SUM($Y$171:$Y$179)</f>
        <v>1.76811852</v>
      </c>
      <c r="AA170" s="106">
        <f>SUM($AA$171:$AA$179)</f>
        <v>0.39226774999999997</v>
      </c>
      <c r="AR170" s="102" t="s">
        <v>99</v>
      </c>
      <c r="AT170" s="102" t="s">
        <v>73</v>
      </c>
      <c r="AU170" s="102" t="s">
        <v>19</v>
      </c>
      <c r="AY170" s="102" t="s">
        <v>143</v>
      </c>
      <c r="BK170" s="107">
        <f>SUM($BK$171:$BK$179)</f>
        <v>0</v>
      </c>
    </row>
    <row r="171" spans="2:64" s="6" customFormat="1" ht="27" customHeight="1">
      <c r="B171" s="19"/>
      <c r="C171" s="109" t="s">
        <v>251</v>
      </c>
      <c r="D171" s="109" t="s">
        <v>145</v>
      </c>
      <c r="E171" s="110" t="s">
        <v>565</v>
      </c>
      <c r="F171" s="179" t="s">
        <v>566</v>
      </c>
      <c r="G171" s="180"/>
      <c r="H171" s="180"/>
      <c r="I171" s="180"/>
      <c r="J171" s="111" t="s">
        <v>158</v>
      </c>
      <c r="K171" s="112">
        <v>224.153</v>
      </c>
      <c r="L171" s="181">
        <v>0</v>
      </c>
      <c r="M171" s="180"/>
      <c r="N171" s="181">
        <f>ROUND($L$171*$K$171,2)</f>
        <v>0</v>
      </c>
      <c r="O171" s="180"/>
      <c r="P171" s="180"/>
      <c r="Q171" s="180"/>
      <c r="R171" s="20"/>
      <c r="T171" s="113"/>
      <c r="U171" s="25" t="s">
        <v>39</v>
      </c>
      <c r="V171" s="114">
        <v>0.06</v>
      </c>
      <c r="W171" s="114">
        <f>$V$171*$K$171</f>
        <v>13.449179999999998</v>
      </c>
      <c r="X171" s="114">
        <v>0</v>
      </c>
      <c r="Y171" s="114">
        <f>$X$171*$K$171</f>
        <v>0</v>
      </c>
      <c r="Z171" s="114">
        <v>0.00175</v>
      </c>
      <c r="AA171" s="115">
        <f>$Z$171*$K$171</f>
        <v>0.39226774999999997</v>
      </c>
      <c r="AR171" s="6" t="s">
        <v>207</v>
      </c>
      <c r="AT171" s="6" t="s">
        <v>145</v>
      </c>
      <c r="AU171" s="6" t="s">
        <v>99</v>
      </c>
      <c r="AY171" s="6" t="s">
        <v>143</v>
      </c>
      <c r="BE171" s="116">
        <f>IF($U$171="základní",$N$171,0)</f>
        <v>0</v>
      </c>
      <c r="BF171" s="116">
        <f>IF($U$171="snížená",$N$171,0)</f>
        <v>0</v>
      </c>
      <c r="BG171" s="116">
        <f>IF($U$171="zákl. přenesená",$N$171,0)</f>
        <v>0</v>
      </c>
      <c r="BH171" s="116">
        <f>IF($U$171="sníž. přenesená",$N$171,0)</f>
        <v>0</v>
      </c>
      <c r="BI171" s="116">
        <f>IF($U$171="nulová",$N$171,0)</f>
        <v>0</v>
      </c>
      <c r="BJ171" s="6" t="s">
        <v>19</v>
      </c>
      <c r="BK171" s="116">
        <f>ROUND($L$171*$K$171,2)</f>
        <v>0</v>
      </c>
      <c r="BL171" s="6" t="s">
        <v>207</v>
      </c>
    </row>
    <row r="172" spans="2:51" s="6" customFormat="1" ht="15.75" customHeight="1">
      <c r="B172" s="117"/>
      <c r="E172" s="118"/>
      <c r="F172" s="182" t="s">
        <v>567</v>
      </c>
      <c r="G172" s="183"/>
      <c r="H172" s="183"/>
      <c r="I172" s="183"/>
      <c r="K172" s="119">
        <v>224.153</v>
      </c>
      <c r="R172" s="120"/>
      <c r="T172" s="121"/>
      <c r="AA172" s="122"/>
      <c r="AT172" s="118" t="s">
        <v>151</v>
      </c>
      <c r="AU172" s="118" t="s">
        <v>99</v>
      </c>
      <c r="AV172" s="118" t="s">
        <v>99</v>
      </c>
      <c r="AW172" s="118" t="s">
        <v>109</v>
      </c>
      <c r="AX172" s="118" t="s">
        <v>19</v>
      </c>
      <c r="AY172" s="118" t="s">
        <v>143</v>
      </c>
    </row>
    <row r="173" spans="2:64" s="6" customFormat="1" ht="27" customHeight="1">
      <c r="B173" s="19"/>
      <c r="C173" s="109" t="s">
        <v>152</v>
      </c>
      <c r="D173" s="109" t="s">
        <v>145</v>
      </c>
      <c r="E173" s="110" t="s">
        <v>568</v>
      </c>
      <c r="F173" s="179" t="s">
        <v>569</v>
      </c>
      <c r="G173" s="180"/>
      <c r="H173" s="180"/>
      <c r="I173" s="180"/>
      <c r="J173" s="111" t="s">
        <v>158</v>
      </c>
      <c r="K173" s="112">
        <v>224.153</v>
      </c>
      <c r="L173" s="181">
        <v>0</v>
      </c>
      <c r="M173" s="180"/>
      <c r="N173" s="181">
        <f>ROUND($L$173*$K$173,2)</f>
        <v>0</v>
      </c>
      <c r="O173" s="180"/>
      <c r="P173" s="180"/>
      <c r="Q173" s="180"/>
      <c r="R173" s="20"/>
      <c r="T173" s="113"/>
      <c r="U173" s="25" t="s">
        <v>39</v>
      </c>
      <c r="V173" s="114">
        <v>0.231</v>
      </c>
      <c r="W173" s="114">
        <f>$V$173*$K$173</f>
        <v>51.779343</v>
      </c>
      <c r="X173" s="114">
        <v>0.0003</v>
      </c>
      <c r="Y173" s="114">
        <f>$X$173*$K$173</f>
        <v>0.0672459</v>
      </c>
      <c r="Z173" s="114">
        <v>0</v>
      </c>
      <c r="AA173" s="115">
        <f>$Z$173*$K$173</f>
        <v>0</v>
      </c>
      <c r="AR173" s="6" t="s">
        <v>207</v>
      </c>
      <c r="AT173" s="6" t="s">
        <v>145</v>
      </c>
      <c r="AU173" s="6" t="s">
        <v>99</v>
      </c>
      <c r="AY173" s="6" t="s">
        <v>143</v>
      </c>
      <c r="BE173" s="116">
        <f>IF($U$173="základní",$N$173,0)</f>
        <v>0</v>
      </c>
      <c r="BF173" s="116">
        <f>IF($U$173="snížená",$N$173,0)</f>
        <v>0</v>
      </c>
      <c r="BG173" s="116">
        <f>IF($U$173="zákl. přenesená",$N$173,0)</f>
        <v>0</v>
      </c>
      <c r="BH173" s="116">
        <f>IF($U$173="sníž. přenesená",$N$173,0)</f>
        <v>0</v>
      </c>
      <c r="BI173" s="116">
        <f>IF($U$173="nulová",$N$173,0)</f>
        <v>0</v>
      </c>
      <c r="BJ173" s="6" t="s">
        <v>19</v>
      </c>
      <c r="BK173" s="116">
        <f>ROUND($L$173*$K$173,2)</f>
        <v>0</v>
      </c>
      <c r="BL173" s="6" t="s">
        <v>207</v>
      </c>
    </row>
    <row r="174" spans="2:51" s="6" customFormat="1" ht="15.75" customHeight="1">
      <c r="B174" s="117"/>
      <c r="E174" s="118"/>
      <c r="F174" s="182" t="s">
        <v>567</v>
      </c>
      <c r="G174" s="183"/>
      <c r="H174" s="183"/>
      <c r="I174" s="183"/>
      <c r="K174" s="119">
        <v>224.153</v>
      </c>
      <c r="R174" s="120"/>
      <c r="T174" s="121"/>
      <c r="AA174" s="122"/>
      <c r="AT174" s="118" t="s">
        <v>151</v>
      </c>
      <c r="AU174" s="118" t="s">
        <v>99</v>
      </c>
      <c r="AV174" s="118" t="s">
        <v>99</v>
      </c>
      <c r="AW174" s="118" t="s">
        <v>109</v>
      </c>
      <c r="AX174" s="118" t="s">
        <v>19</v>
      </c>
      <c r="AY174" s="118" t="s">
        <v>143</v>
      </c>
    </row>
    <row r="175" spans="2:64" s="6" customFormat="1" ht="27" customHeight="1">
      <c r="B175" s="19"/>
      <c r="C175" s="123" t="s">
        <v>234</v>
      </c>
      <c r="D175" s="123" t="s">
        <v>163</v>
      </c>
      <c r="E175" s="124" t="s">
        <v>570</v>
      </c>
      <c r="F175" s="186" t="s">
        <v>613</v>
      </c>
      <c r="G175" s="187"/>
      <c r="H175" s="187"/>
      <c r="I175" s="187"/>
      <c r="J175" s="125" t="s">
        <v>158</v>
      </c>
      <c r="K175" s="126">
        <v>228.636</v>
      </c>
      <c r="L175" s="188">
        <v>0</v>
      </c>
      <c r="M175" s="187"/>
      <c r="N175" s="188">
        <f>ROUND($L$175*$K$175,2)</f>
        <v>0</v>
      </c>
      <c r="O175" s="180"/>
      <c r="P175" s="180"/>
      <c r="Q175" s="180"/>
      <c r="R175" s="20"/>
      <c r="T175" s="113"/>
      <c r="U175" s="25" t="s">
        <v>39</v>
      </c>
      <c r="V175" s="114">
        <v>0</v>
      </c>
      <c r="W175" s="114">
        <f>$V$175*$K$175</f>
        <v>0</v>
      </c>
      <c r="X175" s="114">
        <v>0.00224</v>
      </c>
      <c r="Y175" s="114">
        <f>$X$175*$K$175</f>
        <v>0.5121446399999999</v>
      </c>
      <c r="Z175" s="114">
        <v>0</v>
      </c>
      <c r="AA175" s="115">
        <f>$Z$175*$K$175</f>
        <v>0</v>
      </c>
      <c r="AR175" s="6" t="s">
        <v>257</v>
      </c>
      <c r="AT175" s="6" t="s">
        <v>163</v>
      </c>
      <c r="AU175" s="6" t="s">
        <v>99</v>
      </c>
      <c r="AY175" s="6" t="s">
        <v>143</v>
      </c>
      <c r="BE175" s="116">
        <f>IF($U$175="základní",$N$175,0)</f>
        <v>0</v>
      </c>
      <c r="BF175" s="116">
        <f>IF($U$175="snížená",$N$175,0)</f>
        <v>0</v>
      </c>
      <c r="BG175" s="116">
        <f>IF($U$175="zákl. přenesená",$N$175,0)</f>
        <v>0</v>
      </c>
      <c r="BH175" s="116">
        <f>IF($U$175="sníž. přenesená",$N$175,0)</f>
        <v>0</v>
      </c>
      <c r="BI175" s="116">
        <f>IF($U$175="nulová",$N$175,0)</f>
        <v>0</v>
      </c>
      <c r="BJ175" s="6" t="s">
        <v>19</v>
      </c>
      <c r="BK175" s="116">
        <f>ROUND($L$175*$K$175,2)</f>
        <v>0</v>
      </c>
      <c r="BL175" s="6" t="s">
        <v>207</v>
      </c>
    </row>
    <row r="176" spans="2:64" s="6" customFormat="1" ht="27" customHeight="1">
      <c r="B176" s="19"/>
      <c r="C176" s="123" t="s">
        <v>238</v>
      </c>
      <c r="D176" s="123" t="s">
        <v>163</v>
      </c>
      <c r="E176" s="124" t="s">
        <v>571</v>
      </c>
      <c r="F176" s="186" t="s">
        <v>614</v>
      </c>
      <c r="G176" s="187"/>
      <c r="H176" s="187"/>
      <c r="I176" s="187"/>
      <c r="J176" s="125" t="s">
        <v>158</v>
      </c>
      <c r="K176" s="126">
        <v>228.636</v>
      </c>
      <c r="L176" s="188">
        <v>0</v>
      </c>
      <c r="M176" s="187"/>
      <c r="N176" s="188">
        <f>ROUND($L$176*$K$176,2)</f>
        <v>0</v>
      </c>
      <c r="O176" s="180"/>
      <c r="P176" s="180"/>
      <c r="Q176" s="180"/>
      <c r="R176" s="20"/>
      <c r="T176" s="113"/>
      <c r="U176" s="25" t="s">
        <v>39</v>
      </c>
      <c r="V176" s="114">
        <v>0</v>
      </c>
      <c r="W176" s="114">
        <f>$V$176*$K$176</f>
        <v>0</v>
      </c>
      <c r="X176" s="114">
        <v>0.00491</v>
      </c>
      <c r="Y176" s="114">
        <f>$X$176*$K$176</f>
        <v>1.1226027600000001</v>
      </c>
      <c r="Z176" s="114">
        <v>0</v>
      </c>
      <c r="AA176" s="115">
        <f>$Z$176*$K$176</f>
        <v>0</v>
      </c>
      <c r="AR176" s="6" t="s">
        <v>257</v>
      </c>
      <c r="AT176" s="6" t="s">
        <v>163</v>
      </c>
      <c r="AU176" s="6" t="s">
        <v>99</v>
      </c>
      <c r="AY176" s="6" t="s">
        <v>143</v>
      </c>
      <c r="BE176" s="116">
        <f>IF($U$176="základní",$N$176,0)</f>
        <v>0</v>
      </c>
      <c r="BF176" s="116">
        <f>IF($U$176="snížená",$N$176,0)</f>
        <v>0</v>
      </c>
      <c r="BG176" s="116">
        <f>IF($U$176="zákl. přenesená",$N$176,0)</f>
        <v>0</v>
      </c>
      <c r="BH176" s="116">
        <f>IF($U$176="sníž. přenesená",$N$176,0)</f>
        <v>0</v>
      </c>
      <c r="BI176" s="116">
        <f>IF($U$176="nulová",$N$176,0)</f>
        <v>0</v>
      </c>
      <c r="BJ176" s="6" t="s">
        <v>19</v>
      </c>
      <c r="BK176" s="116">
        <f>ROUND($L$176*$K$176,2)</f>
        <v>0</v>
      </c>
      <c r="BL176" s="6" t="s">
        <v>207</v>
      </c>
    </row>
    <row r="177" spans="2:64" s="6" customFormat="1" ht="27" customHeight="1">
      <c r="B177" s="19"/>
      <c r="C177" s="109" t="s">
        <v>241</v>
      </c>
      <c r="D177" s="109" t="s">
        <v>145</v>
      </c>
      <c r="E177" s="110" t="s">
        <v>572</v>
      </c>
      <c r="F177" s="179" t="s">
        <v>573</v>
      </c>
      <c r="G177" s="180"/>
      <c r="H177" s="180"/>
      <c r="I177" s="180"/>
      <c r="J177" s="111" t="s">
        <v>158</v>
      </c>
      <c r="K177" s="112">
        <v>224.153</v>
      </c>
      <c r="L177" s="181">
        <v>0</v>
      </c>
      <c r="M177" s="180"/>
      <c r="N177" s="181">
        <f>ROUND($L$177*$K$177,2)</f>
        <v>0</v>
      </c>
      <c r="O177" s="180"/>
      <c r="P177" s="180"/>
      <c r="Q177" s="180"/>
      <c r="R177" s="20"/>
      <c r="T177" s="113"/>
      <c r="U177" s="25" t="s">
        <v>39</v>
      </c>
      <c r="V177" s="114">
        <v>0.146</v>
      </c>
      <c r="W177" s="114">
        <f>$V$177*$K$177</f>
        <v>32.726338</v>
      </c>
      <c r="X177" s="114">
        <v>4E-05</v>
      </c>
      <c r="Y177" s="114">
        <f>$X$177*$K$177</f>
        <v>0.008966120000000001</v>
      </c>
      <c r="Z177" s="114">
        <v>0</v>
      </c>
      <c r="AA177" s="115">
        <f>$Z$177*$K$177</f>
        <v>0</v>
      </c>
      <c r="AR177" s="6" t="s">
        <v>207</v>
      </c>
      <c r="AT177" s="6" t="s">
        <v>145</v>
      </c>
      <c r="AU177" s="6" t="s">
        <v>99</v>
      </c>
      <c r="AY177" s="6" t="s">
        <v>143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6" t="s">
        <v>19</v>
      </c>
      <c r="BK177" s="116">
        <f>ROUND($L$177*$K$177,2)</f>
        <v>0</v>
      </c>
      <c r="BL177" s="6" t="s">
        <v>207</v>
      </c>
    </row>
    <row r="178" spans="2:64" s="6" customFormat="1" ht="15.75" customHeight="1">
      <c r="B178" s="19"/>
      <c r="C178" s="123" t="s">
        <v>245</v>
      </c>
      <c r="D178" s="123" t="s">
        <v>163</v>
      </c>
      <c r="E178" s="124" t="s">
        <v>574</v>
      </c>
      <c r="F178" s="186" t="s">
        <v>615</v>
      </c>
      <c r="G178" s="187"/>
      <c r="H178" s="187"/>
      <c r="I178" s="187"/>
      <c r="J178" s="125" t="s">
        <v>158</v>
      </c>
      <c r="K178" s="126">
        <v>336.23</v>
      </c>
      <c r="L178" s="188">
        <v>0</v>
      </c>
      <c r="M178" s="187"/>
      <c r="N178" s="188">
        <f>ROUND($L$178*$K$178,2)</f>
        <v>0</v>
      </c>
      <c r="O178" s="180"/>
      <c r="P178" s="180"/>
      <c r="Q178" s="180"/>
      <c r="R178" s="20"/>
      <c r="T178" s="113"/>
      <c r="U178" s="25" t="s">
        <v>39</v>
      </c>
      <c r="V178" s="114">
        <v>0</v>
      </c>
      <c r="W178" s="114">
        <f>$V$178*$K$178</f>
        <v>0</v>
      </c>
      <c r="X178" s="114">
        <v>0.00017</v>
      </c>
      <c r="Y178" s="114">
        <f>$X$178*$K$178</f>
        <v>0.057159100000000004</v>
      </c>
      <c r="Z178" s="114">
        <v>0</v>
      </c>
      <c r="AA178" s="115">
        <f>$Z$178*$K$178</f>
        <v>0</v>
      </c>
      <c r="AR178" s="6" t="s">
        <v>257</v>
      </c>
      <c r="AT178" s="6" t="s">
        <v>163</v>
      </c>
      <c r="AU178" s="6" t="s">
        <v>99</v>
      </c>
      <c r="AY178" s="6" t="s">
        <v>143</v>
      </c>
      <c r="BE178" s="116">
        <f>IF($U$178="základní",$N$178,0)</f>
        <v>0</v>
      </c>
      <c r="BF178" s="116">
        <f>IF($U$178="snížená",$N$178,0)</f>
        <v>0</v>
      </c>
      <c r="BG178" s="116">
        <f>IF($U$178="zákl. přenesená",$N$178,0)</f>
        <v>0</v>
      </c>
      <c r="BH178" s="116">
        <f>IF($U$178="sníž. přenesená",$N$178,0)</f>
        <v>0</v>
      </c>
      <c r="BI178" s="116">
        <f>IF($U$178="nulová",$N$178,0)</f>
        <v>0</v>
      </c>
      <c r="BJ178" s="6" t="s">
        <v>19</v>
      </c>
      <c r="BK178" s="116">
        <f>ROUND($L$178*$K$178,2)</f>
        <v>0</v>
      </c>
      <c r="BL178" s="6" t="s">
        <v>207</v>
      </c>
    </row>
    <row r="179" spans="2:64" s="6" customFormat="1" ht="27" customHeight="1">
      <c r="B179" s="19"/>
      <c r="C179" s="109" t="s">
        <v>268</v>
      </c>
      <c r="D179" s="109" t="s">
        <v>145</v>
      </c>
      <c r="E179" s="110" t="s">
        <v>272</v>
      </c>
      <c r="F179" s="179" t="s">
        <v>273</v>
      </c>
      <c r="G179" s="180"/>
      <c r="H179" s="180"/>
      <c r="I179" s="180"/>
      <c r="J179" s="111" t="s">
        <v>261</v>
      </c>
      <c r="K179" s="112">
        <v>1274.283</v>
      </c>
      <c r="L179" s="181">
        <v>0</v>
      </c>
      <c r="M179" s="180"/>
      <c r="N179" s="181">
        <f>ROUND($L$179*$K$179,2)</f>
        <v>0</v>
      </c>
      <c r="O179" s="180"/>
      <c r="P179" s="180"/>
      <c r="Q179" s="180"/>
      <c r="R179" s="20"/>
      <c r="T179" s="113"/>
      <c r="U179" s="25" t="s">
        <v>39</v>
      </c>
      <c r="V179" s="114">
        <v>0</v>
      </c>
      <c r="W179" s="114">
        <f>$V$179*$K$179</f>
        <v>0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6" t="s">
        <v>207</v>
      </c>
      <c r="AT179" s="6" t="s">
        <v>145</v>
      </c>
      <c r="AU179" s="6" t="s">
        <v>99</v>
      </c>
      <c r="AY179" s="6" t="s">
        <v>143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19</v>
      </c>
      <c r="BK179" s="116">
        <f>ROUND($L$179*$K$179,2)</f>
        <v>0</v>
      </c>
      <c r="BL179" s="6" t="s">
        <v>207</v>
      </c>
    </row>
    <row r="180" spans="2:63" s="99" customFormat="1" ht="30.75" customHeight="1">
      <c r="B180" s="100"/>
      <c r="D180" s="108" t="s">
        <v>120</v>
      </c>
      <c r="N180" s="177">
        <f>$BK$180</f>
        <v>0</v>
      </c>
      <c r="O180" s="178"/>
      <c r="P180" s="178"/>
      <c r="Q180" s="178"/>
      <c r="R180" s="103"/>
      <c r="T180" s="104"/>
      <c r="W180" s="105">
        <f>SUM($W$181:$W$182)</f>
        <v>8.100000000000001</v>
      </c>
      <c r="Y180" s="105">
        <f>SUM($Y$181:$Y$182)</f>
        <v>0.0094</v>
      </c>
      <c r="AA180" s="106">
        <f>SUM($AA$181:$AA$182)</f>
        <v>0</v>
      </c>
      <c r="AR180" s="102" t="s">
        <v>99</v>
      </c>
      <c r="AT180" s="102" t="s">
        <v>73</v>
      </c>
      <c r="AU180" s="102" t="s">
        <v>19</v>
      </c>
      <c r="AY180" s="102" t="s">
        <v>143</v>
      </c>
      <c r="BK180" s="107">
        <f>SUM($BK$181:$BK$182)</f>
        <v>0</v>
      </c>
    </row>
    <row r="181" spans="2:64" s="6" customFormat="1" ht="27" customHeight="1">
      <c r="B181" s="19"/>
      <c r="C181" s="109" t="s">
        <v>277</v>
      </c>
      <c r="D181" s="109" t="s">
        <v>145</v>
      </c>
      <c r="E181" s="110" t="s">
        <v>472</v>
      </c>
      <c r="F181" s="179" t="s">
        <v>473</v>
      </c>
      <c r="G181" s="180"/>
      <c r="H181" s="180"/>
      <c r="I181" s="180"/>
      <c r="J181" s="111" t="s">
        <v>155</v>
      </c>
      <c r="K181" s="112">
        <v>20</v>
      </c>
      <c r="L181" s="181">
        <v>0</v>
      </c>
      <c r="M181" s="180"/>
      <c r="N181" s="181">
        <f>ROUND($L$181*$K$181,2)</f>
        <v>0</v>
      </c>
      <c r="O181" s="180"/>
      <c r="P181" s="180"/>
      <c r="Q181" s="180"/>
      <c r="R181" s="20"/>
      <c r="T181" s="113"/>
      <c r="U181" s="25" t="s">
        <v>39</v>
      </c>
      <c r="V181" s="114">
        <v>0.405</v>
      </c>
      <c r="W181" s="114">
        <f>$V$181*$K$181</f>
        <v>8.100000000000001</v>
      </c>
      <c r="X181" s="114">
        <v>0.00047</v>
      </c>
      <c r="Y181" s="114">
        <f>$X$181*$K$181</f>
        <v>0.0094</v>
      </c>
      <c r="Z181" s="114">
        <v>0</v>
      </c>
      <c r="AA181" s="115">
        <f>$Z$181*$K$181</f>
        <v>0</v>
      </c>
      <c r="AR181" s="6" t="s">
        <v>207</v>
      </c>
      <c r="AT181" s="6" t="s">
        <v>145</v>
      </c>
      <c r="AU181" s="6" t="s">
        <v>99</v>
      </c>
      <c r="AY181" s="6" t="s">
        <v>143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6" t="s">
        <v>19</v>
      </c>
      <c r="BK181" s="116">
        <f>ROUND($L$181*$K$181,2)</f>
        <v>0</v>
      </c>
      <c r="BL181" s="6" t="s">
        <v>207</v>
      </c>
    </row>
    <row r="182" spans="2:64" s="6" customFormat="1" ht="27" customHeight="1">
      <c r="B182" s="19"/>
      <c r="C182" s="109" t="s">
        <v>274</v>
      </c>
      <c r="D182" s="109" t="s">
        <v>145</v>
      </c>
      <c r="E182" s="110" t="s">
        <v>283</v>
      </c>
      <c r="F182" s="179" t="s">
        <v>284</v>
      </c>
      <c r="G182" s="180"/>
      <c r="H182" s="180"/>
      <c r="I182" s="180"/>
      <c r="J182" s="111" t="s">
        <v>261</v>
      </c>
      <c r="K182" s="112">
        <v>57.2</v>
      </c>
      <c r="L182" s="181">
        <v>0</v>
      </c>
      <c r="M182" s="180"/>
      <c r="N182" s="181">
        <f>ROUND($L$182*$K$182,2)</f>
        <v>0</v>
      </c>
      <c r="O182" s="180"/>
      <c r="P182" s="180"/>
      <c r="Q182" s="180"/>
      <c r="R182" s="20"/>
      <c r="T182" s="113"/>
      <c r="U182" s="25" t="s">
        <v>39</v>
      </c>
      <c r="V182" s="114">
        <v>0</v>
      </c>
      <c r="W182" s="114">
        <f>$V$182*$K$182</f>
        <v>0</v>
      </c>
      <c r="X182" s="114">
        <v>0</v>
      </c>
      <c r="Y182" s="114">
        <f>$X$182*$K$182</f>
        <v>0</v>
      </c>
      <c r="Z182" s="114">
        <v>0</v>
      </c>
      <c r="AA182" s="115">
        <f>$Z$182*$K$182</f>
        <v>0</v>
      </c>
      <c r="AR182" s="6" t="s">
        <v>207</v>
      </c>
      <c r="AT182" s="6" t="s">
        <v>145</v>
      </c>
      <c r="AU182" s="6" t="s">
        <v>99</v>
      </c>
      <c r="AY182" s="6" t="s">
        <v>143</v>
      </c>
      <c r="BE182" s="116">
        <f>IF($U$182="základní",$N$182,0)</f>
        <v>0</v>
      </c>
      <c r="BF182" s="116">
        <f>IF($U$182="snížená",$N$182,0)</f>
        <v>0</v>
      </c>
      <c r="BG182" s="116">
        <f>IF($U$182="zákl. přenesená",$N$182,0)</f>
        <v>0</v>
      </c>
      <c r="BH182" s="116">
        <f>IF($U$182="sníž. přenesená",$N$182,0)</f>
        <v>0</v>
      </c>
      <c r="BI182" s="116">
        <f>IF($U$182="nulová",$N$182,0)</f>
        <v>0</v>
      </c>
      <c r="BJ182" s="6" t="s">
        <v>19</v>
      </c>
      <c r="BK182" s="116">
        <f>ROUND($L$182*$K$182,2)</f>
        <v>0</v>
      </c>
      <c r="BL182" s="6" t="s">
        <v>207</v>
      </c>
    </row>
    <row r="183" spans="2:63" s="99" customFormat="1" ht="30.75" customHeight="1">
      <c r="B183" s="100"/>
      <c r="D183" s="108" t="s">
        <v>121</v>
      </c>
      <c r="N183" s="177">
        <f>$BK$183</f>
        <v>0</v>
      </c>
      <c r="O183" s="178"/>
      <c r="P183" s="178"/>
      <c r="Q183" s="178"/>
      <c r="R183" s="103"/>
      <c r="T183" s="104"/>
      <c r="W183" s="105">
        <f>$W$184</f>
        <v>18.834</v>
      </c>
      <c r="Y183" s="105">
        <f>$Y$184</f>
        <v>0</v>
      </c>
      <c r="AA183" s="106">
        <f>$AA$184</f>
        <v>0</v>
      </c>
      <c r="AR183" s="102" t="s">
        <v>99</v>
      </c>
      <c r="AT183" s="102" t="s">
        <v>73</v>
      </c>
      <c r="AU183" s="102" t="s">
        <v>19</v>
      </c>
      <c r="AY183" s="102" t="s">
        <v>143</v>
      </c>
      <c r="BK183" s="107">
        <f>$BK$184</f>
        <v>0</v>
      </c>
    </row>
    <row r="184" spans="2:64" s="6" customFormat="1" ht="15.75" customHeight="1">
      <c r="B184" s="19"/>
      <c r="C184" s="109" t="s">
        <v>304</v>
      </c>
      <c r="D184" s="109" t="s">
        <v>145</v>
      </c>
      <c r="E184" s="110" t="s">
        <v>286</v>
      </c>
      <c r="F184" s="179" t="s">
        <v>394</v>
      </c>
      <c r="G184" s="180"/>
      <c r="H184" s="180"/>
      <c r="I184" s="180"/>
      <c r="J184" s="111" t="s">
        <v>155</v>
      </c>
      <c r="K184" s="112">
        <v>43</v>
      </c>
      <c r="L184" s="181">
        <v>0</v>
      </c>
      <c r="M184" s="180"/>
      <c r="N184" s="181">
        <f>ROUND($L$184*$K$184,2)</f>
        <v>0</v>
      </c>
      <c r="O184" s="180"/>
      <c r="P184" s="180"/>
      <c r="Q184" s="180"/>
      <c r="R184" s="20"/>
      <c r="T184" s="113"/>
      <c r="U184" s="25" t="s">
        <v>39</v>
      </c>
      <c r="V184" s="114">
        <v>0.438</v>
      </c>
      <c r="W184" s="114">
        <f>$V$184*$K$184</f>
        <v>18.834</v>
      </c>
      <c r="X184" s="114">
        <v>0</v>
      </c>
      <c r="Y184" s="114">
        <f>$X$184*$K$184</f>
        <v>0</v>
      </c>
      <c r="Z184" s="114">
        <v>0</v>
      </c>
      <c r="AA184" s="115">
        <f>$Z$184*$K$184</f>
        <v>0</v>
      </c>
      <c r="AR184" s="6" t="s">
        <v>207</v>
      </c>
      <c r="AT184" s="6" t="s">
        <v>145</v>
      </c>
      <c r="AU184" s="6" t="s">
        <v>99</v>
      </c>
      <c r="AY184" s="6" t="s">
        <v>143</v>
      </c>
      <c r="BE184" s="116">
        <f>IF($U$184="základní",$N$184,0)</f>
        <v>0</v>
      </c>
      <c r="BF184" s="116">
        <f>IF($U$184="snížená",$N$184,0)</f>
        <v>0</v>
      </c>
      <c r="BG184" s="116">
        <f>IF($U$184="zákl. přenesená",$N$184,0)</f>
        <v>0</v>
      </c>
      <c r="BH184" s="116">
        <f>IF($U$184="sníž. přenesená",$N$184,0)</f>
        <v>0</v>
      </c>
      <c r="BI184" s="116">
        <f>IF($U$184="nulová",$N$184,0)</f>
        <v>0</v>
      </c>
      <c r="BJ184" s="6" t="s">
        <v>19</v>
      </c>
      <c r="BK184" s="116">
        <f>ROUND($L$184*$K$184,2)</f>
        <v>0</v>
      </c>
      <c r="BL184" s="6" t="s">
        <v>207</v>
      </c>
    </row>
    <row r="185" spans="2:63" s="99" customFormat="1" ht="30.75" customHeight="1">
      <c r="B185" s="100"/>
      <c r="D185" s="108" t="s">
        <v>553</v>
      </c>
      <c r="N185" s="177">
        <f>$BK$185</f>
        <v>0</v>
      </c>
      <c r="O185" s="178"/>
      <c r="P185" s="178"/>
      <c r="Q185" s="178"/>
      <c r="R185" s="103"/>
      <c r="T185" s="104"/>
      <c r="W185" s="105">
        <f>SUM($W$186:$W$190)</f>
        <v>140.76808400000002</v>
      </c>
      <c r="Y185" s="105">
        <f>SUM($Y$186:$Y$190)</f>
        <v>1.96806579</v>
      </c>
      <c r="AA185" s="106">
        <f>SUM($AA$186:$AA$190)</f>
        <v>0</v>
      </c>
      <c r="AR185" s="102" t="s">
        <v>99</v>
      </c>
      <c r="AT185" s="102" t="s">
        <v>73</v>
      </c>
      <c r="AU185" s="102" t="s">
        <v>19</v>
      </c>
      <c r="AY185" s="102" t="s">
        <v>143</v>
      </c>
      <c r="BK185" s="107">
        <f>SUM($BK$186:$BK$190)</f>
        <v>0</v>
      </c>
    </row>
    <row r="186" spans="2:64" s="6" customFormat="1" ht="27" customHeight="1">
      <c r="B186" s="19"/>
      <c r="C186" s="109" t="s">
        <v>363</v>
      </c>
      <c r="D186" s="109" t="s">
        <v>145</v>
      </c>
      <c r="E186" s="110" t="s">
        <v>575</v>
      </c>
      <c r="F186" s="179" t="s">
        <v>576</v>
      </c>
      <c r="G186" s="180"/>
      <c r="H186" s="180"/>
      <c r="I186" s="180"/>
      <c r="J186" s="111" t="s">
        <v>158</v>
      </c>
      <c r="K186" s="112">
        <v>224.153</v>
      </c>
      <c r="L186" s="181">
        <v>0</v>
      </c>
      <c r="M186" s="180"/>
      <c r="N186" s="181">
        <f>ROUND($L$186*$K$186,2)</f>
        <v>0</v>
      </c>
      <c r="O186" s="180"/>
      <c r="P186" s="180"/>
      <c r="Q186" s="180"/>
      <c r="R186" s="20"/>
      <c r="T186" s="113"/>
      <c r="U186" s="25" t="s">
        <v>39</v>
      </c>
      <c r="V186" s="114">
        <v>0.08</v>
      </c>
      <c r="W186" s="114">
        <f>$V$186*$K$186</f>
        <v>17.93224</v>
      </c>
      <c r="X186" s="114">
        <v>4E-05</v>
      </c>
      <c r="Y186" s="114">
        <f>$X$186*$K$186</f>
        <v>0.008966120000000001</v>
      </c>
      <c r="Z186" s="114">
        <v>0</v>
      </c>
      <c r="AA186" s="115">
        <f>$Z$186*$K$186</f>
        <v>0</v>
      </c>
      <c r="AR186" s="6" t="s">
        <v>207</v>
      </c>
      <c r="AT186" s="6" t="s">
        <v>145</v>
      </c>
      <c r="AU186" s="6" t="s">
        <v>99</v>
      </c>
      <c r="AY186" s="6" t="s">
        <v>143</v>
      </c>
      <c r="BE186" s="116">
        <f>IF($U$186="základní",$N$186,0)</f>
        <v>0</v>
      </c>
      <c r="BF186" s="116">
        <f>IF($U$186="snížená",$N$186,0)</f>
        <v>0</v>
      </c>
      <c r="BG186" s="116">
        <f>IF($U$186="zákl. přenesená",$N$186,0)</f>
        <v>0</v>
      </c>
      <c r="BH186" s="116">
        <f>IF($U$186="sníž. přenesená",$N$186,0)</f>
        <v>0</v>
      </c>
      <c r="BI186" s="116">
        <f>IF($U$186="nulová",$N$186,0)</f>
        <v>0</v>
      </c>
      <c r="BJ186" s="6" t="s">
        <v>19</v>
      </c>
      <c r="BK186" s="116">
        <f>ROUND($L$186*$K$186,2)</f>
        <v>0</v>
      </c>
      <c r="BL186" s="6" t="s">
        <v>207</v>
      </c>
    </row>
    <row r="187" spans="2:64" s="6" customFormat="1" ht="39" customHeight="1">
      <c r="B187" s="19"/>
      <c r="C187" s="109" t="s">
        <v>255</v>
      </c>
      <c r="D187" s="109" t="s">
        <v>145</v>
      </c>
      <c r="E187" s="110" t="s">
        <v>577</v>
      </c>
      <c r="F187" s="179" t="s">
        <v>578</v>
      </c>
      <c r="G187" s="180"/>
      <c r="H187" s="180"/>
      <c r="I187" s="180"/>
      <c r="J187" s="111" t="s">
        <v>158</v>
      </c>
      <c r="K187" s="112">
        <v>224.153</v>
      </c>
      <c r="L187" s="181">
        <v>0</v>
      </c>
      <c r="M187" s="180"/>
      <c r="N187" s="181">
        <f>ROUND($L$187*$K$187,2)</f>
        <v>0</v>
      </c>
      <c r="O187" s="180"/>
      <c r="P187" s="180"/>
      <c r="Q187" s="180"/>
      <c r="R187" s="20"/>
      <c r="T187" s="113"/>
      <c r="U187" s="25" t="s">
        <v>39</v>
      </c>
      <c r="V187" s="114">
        <v>0.548</v>
      </c>
      <c r="W187" s="114">
        <f>$V$187*$K$187</f>
        <v>122.83584400000001</v>
      </c>
      <c r="X187" s="114">
        <v>0.00139</v>
      </c>
      <c r="Y187" s="114">
        <f>$X$187*$K$187</f>
        <v>0.31157267</v>
      </c>
      <c r="Z187" s="114">
        <v>0</v>
      </c>
      <c r="AA187" s="115">
        <f>$Z$187*$K$187</f>
        <v>0</v>
      </c>
      <c r="AR187" s="6" t="s">
        <v>207</v>
      </c>
      <c r="AT187" s="6" t="s">
        <v>145</v>
      </c>
      <c r="AU187" s="6" t="s">
        <v>99</v>
      </c>
      <c r="AY187" s="6" t="s">
        <v>143</v>
      </c>
      <c r="BE187" s="116">
        <f>IF($U$187="základní",$N$187,0)</f>
        <v>0</v>
      </c>
      <c r="BF187" s="116">
        <f>IF($U$187="snížená",$N$187,0)</f>
        <v>0</v>
      </c>
      <c r="BG187" s="116">
        <f>IF($U$187="zákl. přenesená",$N$187,0)</f>
        <v>0</v>
      </c>
      <c r="BH187" s="116">
        <f>IF($U$187="sníž. přenesená",$N$187,0)</f>
        <v>0</v>
      </c>
      <c r="BI187" s="116">
        <f>IF($U$187="nulová",$N$187,0)</f>
        <v>0</v>
      </c>
      <c r="BJ187" s="6" t="s">
        <v>19</v>
      </c>
      <c r="BK187" s="116">
        <f>ROUND($L$187*$K$187,2)</f>
        <v>0</v>
      </c>
      <c r="BL187" s="6" t="s">
        <v>207</v>
      </c>
    </row>
    <row r="188" spans="2:51" s="6" customFormat="1" ht="15.75" customHeight="1">
      <c r="B188" s="117"/>
      <c r="E188" s="118"/>
      <c r="F188" s="182" t="s">
        <v>567</v>
      </c>
      <c r="G188" s="183"/>
      <c r="H188" s="183"/>
      <c r="I188" s="183"/>
      <c r="K188" s="119">
        <v>224.153</v>
      </c>
      <c r="R188" s="120"/>
      <c r="T188" s="121"/>
      <c r="AA188" s="122"/>
      <c r="AT188" s="118" t="s">
        <v>151</v>
      </c>
      <c r="AU188" s="118" t="s">
        <v>99</v>
      </c>
      <c r="AV188" s="118" t="s">
        <v>99</v>
      </c>
      <c r="AW188" s="118" t="s">
        <v>109</v>
      </c>
      <c r="AX188" s="118" t="s">
        <v>19</v>
      </c>
      <c r="AY188" s="118" t="s">
        <v>143</v>
      </c>
    </row>
    <row r="189" spans="2:64" s="6" customFormat="1" ht="27" customHeight="1">
      <c r="B189" s="19"/>
      <c r="C189" s="123" t="s">
        <v>295</v>
      </c>
      <c r="D189" s="123" t="s">
        <v>163</v>
      </c>
      <c r="E189" s="124" t="s">
        <v>579</v>
      </c>
      <c r="F189" s="186" t="s">
        <v>616</v>
      </c>
      <c r="G189" s="187"/>
      <c r="H189" s="187"/>
      <c r="I189" s="187"/>
      <c r="J189" s="125" t="s">
        <v>158</v>
      </c>
      <c r="K189" s="126">
        <v>235.361</v>
      </c>
      <c r="L189" s="188">
        <v>0</v>
      </c>
      <c r="M189" s="187"/>
      <c r="N189" s="188">
        <f>ROUND($L$189*$K$189,2)</f>
        <v>0</v>
      </c>
      <c r="O189" s="180"/>
      <c r="P189" s="180"/>
      <c r="Q189" s="180"/>
      <c r="R189" s="20"/>
      <c r="T189" s="113"/>
      <c r="U189" s="25" t="s">
        <v>39</v>
      </c>
      <c r="V189" s="114">
        <v>0</v>
      </c>
      <c r="W189" s="114">
        <f>$V$189*$K$189</f>
        <v>0</v>
      </c>
      <c r="X189" s="114">
        <v>0.007</v>
      </c>
      <c r="Y189" s="114">
        <f>$X$189*$K$189</f>
        <v>1.647527</v>
      </c>
      <c r="Z189" s="114">
        <v>0</v>
      </c>
      <c r="AA189" s="115">
        <f>$Z$189*$K$189</f>
        <v>0</v>
      </c>
      <c r="AR189" s="6" t="s">
        <v>257</v>
      </c>
      <c r="AT189" s="6" t="s">
        <v>163</v>
      </c>
      <c r="AU189" s="6" t="s">
        <v>99</v>
      </c>
      <c r="AY189" s="6" t="s">
        <v>143</v>
      </c>
      <c r="BE189" s="116">
        <f>IF($U$189="základní",$N$189,0)</f>
        <v>0</v>
      </c>
      <c r="BF189" s="116">
        <f>IF($U$189="snížená",$N$189,0)</f>
        <v>0</v>
      </c>
      <c r="BG189" s="116">
        <f>IF($U$189="zákl. přenesená",$N$189,0)</f>
        <v>0</v>
      </c>
      <c r="BH189" s="116">
        <f>IF($U$189="sníž. přenesená",$N$189,0)</f>
        <v>0</v>
      </c>
      <c r="BI189" s="116">
        <f>IF($U$189="nulová",$N$189,0)</f>
        <v>0</v>
      </c>
      <c r="BJ189" s="6" t="s">
        <v>19</v>
      </c>
      <c r="BK189" s="116">
        <f>ROUND($L$189*$K$189,2)</f>
        <v>0</v>
      </c>
      <c r="BL189" s="6" t="s">
        <v>207</v>
      </c>
    </row>
    <row r="190" spans="2:64" s="6" customFormat="1" ht="27" customHeight="1">
      <c r="B190" s="19"/>
      <c r="C190" s="109" t="s">
        <v>228</v>
      </c>
      <c r="D190" s="109" t="s">
        <v>145</v>
      </c>
      <c r="E190" s="110" t="s">
        <v>580</v>
      </c>
      <c r="F190" s="179" t="s">
        <v>581</v>
      </c>
      <c r="G190" s="180"/>
      <c r="H190" s="180"/>
      <c r="I190" s="180"/>
      <c r="J190" s="111" t="s">
        <v>261</v>
      </c>
      <c r="K190" s="112">
        <v>2234.729</v>
      </c>
      <c r="L190" s="181">
        <v>0</v>
      </c>
      <c r="M190" s="180"/>
      <c r="N190" s="181">
        <f>ROUND($L$190*$K$190,2)</f>
        <v>0</v>
      </c>
      <c r="O190" s="180"/>
      <c r="P190" s="180"/>
      <c r="Q190" s="180"/>
      <c r="R190" s="20"/>
      <c r="T190" s="113"/>
      <c r="U190" s="25" t="s">
        <v>39</v>
      </c>
      <c r="V190" s="114">
        <v>0</v>
      </c>
      <c r="W190" s="114">
        <f>$V$190*$K$190</f>
        <v>0</v>
      </c>
      <c r="X190" s="114">
        <v>0</v>
      </c>
      <c r="Y190" s="114">
        <f>$X$190*$K$190</f>
        <v>0</v>
      </c>
      <c r="Z190" s="114">
        <v>0</v>
      </c>
      <c r="AA190" s="115">
        <f>$Z$190*$K$190</f>
        <v>0</v>
      </c>
      <c r="AR190" s="6" t="s">
        <v>207</v>
      </c>
      <c r="AT190" s="6" t="s">
        <v>145</v>
      </c>
      <c r="AU190" s="6" t="s">
        <v>99</v>
      </c>
      <c r="AY190" s="6" t="s">
        <v>143</v>
      </c>
      <c r="BE190" s="116">
        <f>IF($U$190="základní",$N$190,0)</f>
        <v>0</v>
      </c>
      <c r="BF190" s="116">
        <f>IF($U$190="snížená",$N$190,0)</f>
        <v>0</v>
      </c>
      <c r="BG190" s="116">
        <f>IF($U$190="zákl. přenesená",$N$190,0)</f>
        <v>0</v>
      </c>
      <c r="BH190" s="116">
        <f>IF($U$190="sníž. přenesená",$N$190,0)</f>
        <v>0</v>
      </c>
      <c r="BI190" s="116">
        <f>IF($U$190="nulová",$N$190,0)</f>
        <v>0</v>
      </c>
      <c r="BJ190" s="6" t="s">
        <v>19</v>
      </c>
      <c r="BK190" s="116">
        <f>ROUND($L$190*$K$190,2)</f>
        <v>0</v>
      </c>
      <c r="BL190" s="6" t="s">
        <v>207</v>
      </c>
    </row>
    <row r="191" spans="2:63" s="99" customFormat="1" ht="30.75" customHeight="1">
      <c r="B191" s="100"/>
      <c r="D191" s="108" t="s">
        <v>122</v>
      </c>
      <c r="N191" s="177">
        <f>$BK$191</f>
        <v>0</v>
      </c>
      <c r="O191" s="178"/>
      <c r="P191" s="178"/>
      <c r="Q191" s="178"/>
      <c r="R191" s="103"/>
      <c r="T191" s="104"/>
      <c r="W191" s="105">
        <f>SUM($W$192:$W$197)</f>
        <v>56.469300000000004</v>
      </c>
      <c r="Y191" s="105">
        <f>SUM($Y$192:$Y$197)</f>
        <v>0.2161356</v>
      </c>
      <c r="AA191" s="106">
        <f>SUM($AA$192:$AA$197)</f>
        <v>0.036072</v>
      </c>
      <c r="AR191" s="102" t="s">
        <v>99</v>
      </c>
      <c r="AT191" s="102" t="s">
        <v>73</v>
      </c>
      <c r="AU191" s="102" t="s">
        <v>19</v>
      </c>
      <c r="AY191" s="102" t="s">
        <v>143</v>
      </c>
      <c r="BK191" s="107">
        <f>SUM($BK$192:$BK$197)</f>
        <v>0</v>
      </c>
    </row>
    <row r="192" spans="2:64" s="6" customFormat="1" ht="15.75" customHeight="1">
      <c r="B192" s="19"/>
      <c r="C192" s="109" t="s">
        <v>406</v>
      </c>
      <c r="D192" s="109" t="s">
        <v>145</v>
      </c>
      <c r="E192" s="110" t="s">
        <v>293</v>
      </c>
      <c r="F192" s="179" t="s">
        <v>294</v>
      </c>
      <c r="G192" s="180"/>
      <c r="H192" s="180"/>
      <c r="I192" s="180"/>
      <c r="J192" s="111" t="s">
        <v>155</v>
      </c>
      <c r="K192" s="112">
        <v>21.6</v>
      </c>
      <c r="L192" s="181">
        <v>0</v>
      </c>
      <c r="M192" s="180"/>
      <c r="N192" s="181">
        <f>ROUND($L$192*$K$192,2)</f>
        <v>0</v>
      </c>
      <c r="O192" s="180"/>
      <c r="P192" s="180"/>
      <c r="Q192" s="180"/>
      <c r="R192" s="20"/>
      <c r="T192" s="113"/>
      <c r="U192" s="25" t="s">
        <v>39</v>
      </c>
      <c r="V192" s="114">
        <v>0.195</v>
      </c>
      <c r="W192" s="114">
        <f>$V$192*$K$192</f>
        <v>4.212000000000001</v>
      </c>
      <c r="X192" s="114">
        <v>0</v>
      </c>
      <c r="Y192" s="114">
        <f>$X$192*$K$192</f>
        <v>0</v>
      </c>
      <c r="Z192" s="114">
        <v>0.00167</v>
      </c>
      <c r="AA192" s="115">
        <f>$Z$192*$K$192</f>
        <v>0.036072</v>
      </c>
      <c r="AR192" s="6" t="s">
        <v>207</v>
      </c>
      <c r="AT192" s="6" t="s">
        <v>145</v>
      </c>
      <c r="AU192" s="6" t="s">
        <v>99</v>
      </c>
      <c r="AY192" s="6" t="s">
        <v>143</v>
      </c>
      <c r="BE192" s="116">
        <f>IF($U$192="základní",$N$192,0)</f>
        <v>0</v>
      </c>
      <c r="BF192" s="116">
        <f>IF($U$192="snížená",$N$192,0)</f>
        <v>0</v>
      </c>
      <c r="BG192" s="116">
        <f>IF($U$192="zákl. přenesená",$N$192,0)</f>
        <v>0</v>
      </c>
      <c r="BH192" s="116">
        <f>IF($U$192="sníž. přenesená",$N$192,0)</f>
        <v>0</v>
      </c>
      <c r="BI192" s="116">
        <f>IF($U$192="nulová",$N$192,0)</f>
        <v>0</v>
      </c>
      <c r="BJ192" s="6" t="s">
        <v>19</v>
      </c>
      <c r="BK192" s="116">
        <f>ROUND($L$192*$K$192,2)</f>
        <v>0</v>
      </c>
      <c r="BL192" s="6" t="s">
        <v>207</v>
      </c>
    </row>
    <row r="193" spans="2:51" s="6" customFormat="1" ht="15.75" customHeight="1">
      <c r="B193" s="117"/>
      <c r="E193" s="118"/>
      <c r="F193" s="182" t="s">
        <v>582</v>
      </c>
      <c r="G193" s="183"/>
      <c r="H193" s="183"/>
      <c r="I193" s="183"/>
      <c r="K193" s="119">
        <v>21.6</v>
      </c>
      <c r="R193" s="120"/>
      <c r="T193" s="121"/>
      <c r="AA193" s="122"/>
      <c r="AT193" s="118" t="s">
        <v>151</v>
      </c>
      <c r="AU193" s="118" t="s">
        <v>99</v>
      </c>
      <c r="AV193" s="118" t="s">
        <v>99</v>
      </c>
      <c r="AW193" s="118" t="s">
        <v>109</v>
      </c>
      <c r="AX193" s="118" t="s">
        <v>19</v>
      </c>
      <c r="AY193" s="118" t="s">
        <v>143</v>
      </c>
    </row>
    <row r="194" spans="2:64" s="6" customFormat="1" ht="27" customHeight="1">
      <c r="B194" s="19"/>
      <c r="C194" s="109" t="s">
        <v>366</v>
      </c>
      <c r="D194" s="109" t="s">
        <v>145</v>
      </c>
      <c r="E194" s="110" t="s">
        <v>296</v>
      </c>
      <c r="F194" s="179" t="s">
        <v>297</v>
      </c>
      <c r="G194" s="180"/>
      <c r="H194" s="180"/>
      <c r="I194" s="180"/>
      <c r="J194" s="111" t="s">
        <v>155</v>
      </c>
      <c r="K194" s="112">
        <v>21.6</v>
      </c>
      <c r="L194" s="181">
        <v>0</v>
      </c>
      <c r="M194" s="180"/>
      <c r="N194" s="181">
        <f>ROUND($L$194*$K$194,2)</f>
        <v>0</v>
      </c>
      <c r="O194" s="180"/>
      <c r="P194" s="180"/>
      <c r="Q194" s="180"/>
      <c r="R194" s="20"/>
      <c r="T194" s="113"/>
      <c r="U194" s="25" t="s">
        <v>39</v>
      </c>
      <c r="V194" s="114">
        <v>0.347</v>
      </c>
      <c r="W194" s="114">
        <f>$V$194*$K$194</f>
        <v>7.4952</v>
      </c>
      <c r="X194" s="114">
        <v>0.00146</v>
      </c>
      <c r="Y194" s="114">
        <f>$X$194*$K$194</f>
        <v>0.031536</v>
      </c>
      <c r="Z194" s="114">
        <v>0</v>
      </c>
      <c r="AA194" s="115">
        <f>$Z$194*$K$194</f>
        <v>0</v>
      </c>
      <c r="AR194" s="6" t="s">
        <v>207</v>
      </c>
      <c r="AT194" s="6" t="s">
        <v>145</v>
      </c>
      <c r="AU194" s="6" t="s">
        <v>99</v>
      </c>
      <c r="AY194" s="6" t="s">
        <v>143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6" t="s">
        <v>19</v>
      </c>
      <c r="BK194" s="116">
        <f>ROUND($L$194*$K$194,2)</f>
        <v>0</v>
      </c>
      <c r="BL194" s="6" t="s">
        <v>207</v>
      </c>
    </row>
    <row r="195" spans="2:64" s="6" customFormat="1" ht="39" customHeight="1">
      <c r="B195" s="19"/>
      <c r="C195" s="109" t="s">
        <v>339</v>
      </c>
      <c r="D195" s="109" t="s">
        <v>145</v>
      </c>
      <c r="E195" s="110" t="s">
        <v>583</v>
      </c>
      <c r="F195" s="179" t="s">
        <v>584</v>
      </c>
      <c r="G195" s="180"/>
      <c r="H195" s="180"/>
      <c r="I195" s="180"/>
      <c r="J195" s="111" t="s">
        <v>155</v>
      </c>
      <c r="K195" s="112">
        <v>53.34</v>
      </c>
      <c r="L195" s="181">
        <v>0</v>
      </c>
      <c r="M195" s="180"/>
      <c r="N195" s="181">
        <f>ROUND($L$195*$K$195,2)</f>
        <v>0</v>
      </c>
      <c r="O195" s="180"/>
      <c r="P195" s="180"/>
      <c r="Q195" s="180"/>
      <c r="R195" s="20"/>
      <c r="T195" s="113"/>
      <c r="U195" s="25" t="s">
        <v>39</v>
      </c>
      <c r="V195" s="114">
        <v>0.565</v>
      </c>
      <c r="W195" s="114">
        <f>$V$195*$K$195</f>
        <v>30.1371</v>
      </c>
      <c r="X195" s="114">
        <v>0.00194</v>
      </c>
      <c r="Y195" s="114">
        <f>$X$195*$K$195</f>
        <v>0.10347960000000002</v>
      </c>
      <c r="Z195" s="114">
        <v>0</v>
      </c>
      <c r="AA195" s="115">
        <f>$Z$195*$K$195</f>
        <v>0</v>
      </c>
      <c r="AR195" s="6" t="s">
        <v>207</v>
      </c>
      <c r="AT195" s="6" t="s">
        <v>145</v>
      </c>
      <c r="AU195" s="6" t="s">
        <v>99</v>
      </c>
      <c r="AY195" s="6" t="s">
        <v>143</v>
      </c>
      <c r="BE195" s="116">
        <f>IF($U$195="základní",$N$195,0)</f>
        <v>0</v>
      </c>
      <c r="BF195" s="116">
        <f>IF($U$195="snížená",$N$195,0)</f>
        <v>0</v>
      </c>
      <c r="BG195" s="116">
        <f>IF($U$195="zákl. přenesená",$N$195,0)</f>
        <v>0</v>
      </c>
      <c r="BH195" s="116">
        <f>IF($U$195="sníž. přenesená",$N$195,0)</f>
        <v>0</v>
      </c>
      <c r="BI195" s="116">
        <f>IF($U$195="nulová",$N$195,0)</f>
        <v>0</v>
      </c>
      <c r="BJ195" s="6" t="s">
        <v>19</v>
      </c>
      <c r="BK195" s="116">
        <f>ROUND($L$195*$K$195,2)</f>
        <v>0</v>
      </c>
      <c r="BL195" s="6" t="s">
        <v>207</v>
      </c>
    </row>
    <row r="196" spans="2:64" s="6" customFormat="1" ht="39" customHeight="1">
      <c r="B196" s="19"/>
      <c r="C196" s="109" t="s">
        <v>396</v>
      </c>
      <c r="D196" s="109" t="s">
        <v>145</v>
      </c>
      <c r="E196" s="110" t="s">
        <v>585</v>
      </c>
      <c r="F196" s="179" t="s">
        <v>586</v>
      </c>
      <c r="G196" s="180"/>
      <c r="H196" s="180"/>
      <c r="I196" s="180"/>
      <c r="J196" s="111" t="s">
        <v>155</v>
      </c>
      <c r="K196" s="112">
        <v>13</v>
      </c>
      <c r="L196" s="181">
        <v>0</v>
      </c>
      <c r="M196" s="180"/>
      <c r="N196" s="181">
        <f>ROUND($L$196*$K$196,2)</f>
        <v>0</v>
      </c>
      <c r="O196" s="180"/>
      <c r="P196" s="180"/>
      <c r="Q196" s="180"/>
      <c r="R196" s="20"/>
      <c r="T196" s="113"/>
      <c r="U196" s="25" t="s">
        <v>39</v>
      </c>
      <c r="V196" s="114">
        <v>1.125</v>
      </c>
      <c r="W196" s="114">
        <f>$V$196*$K$196</f>
        <v>14.625</v>
      </c>
      <c r="X196" s="114">
        <v>0.00624</v>
      </c>
      <c r="Y196" s="114">
        <f>$X$196*$K$196</f>
        <v>0.08112</v>
      </c>
      <c r="Z196" s="114">
        <v>0</v>
      </c>
      <c r="AA196" s="115">
        <f>$Z$196*$K$196</f>
        <v>0</v>
      </c>
      <c r="AR196" s="6" t="s">
        <v>207</v>
      </c>
      <c r="AT196" s="6" t="s">
        <v>145</v>
      </c>
      <c r="AU196" s="6" t="s">
        <v>99</v>
      </c>
      <c r="AY196" s="6" t="s">
        <v>143</v>
      </c>
      <c r="BE196" s="116">
        <f>IF($U$196="základní",$N$196,0)</f>
        <v>0</v>
      </c>
      <c r="BF196" s="116">
        <f>IF($U$196="snížená",$N$196,0)</f>
        <v>0</v>
      </c>
      <c r="BG196" s="116">
        <f>IF($U$196="zákl. přenesená",$N$196,0)</f>
        <v>0</v>
      </c>
      <c r="BH196" s="116">
        <f>IF($U$196="sníž. přenesená",$N$196,0)</f>
        <v>0</v>
      </c>
      <c r="BI196" s="116">
        <f>IF($U$196="nulová",$N$196,0)</f>
        <v>0</v>
      </c>
      <c r="BJ196" s="6" t="s">
        <v>19</v>
      </c>
      <c r="BK196" s="116">
        <f>ROUND($L$196*$K$196,2)</f>
        <v>0</v>
      </c>
      <c r="BL196" s="6" t="s">
        <v>207</v>
      </c>
    </row>
    <row r="197" spans="2:64" s="6" customFormat="1" ht="27" customHeight="1">
      <c r="B197" s="19"/>
      <c r="C197" s="109" t="s">
        <v>271</v>
      </c>
      <c r="D197" s="109" t="s">
        <v>145</v>
      </c>
      <c r="E197" s="110" t="s">
        <v>302</v>
      </c>
      <c r="F197" s="179" t="s">
        <v>303</v>
      </c>
      <c r="G197" s="180"/>
      <c r="H197" s="180"/>
      <c r="I197" s="180"/>
      <c r="J197" s="111" t="s">
        <v>261</v>
      </c>
      <c r="K197" s="112">
        <v>515.594</v>
      </c>
      <c r="L197" s="181">
        <v>0</v>
      </c>
      <c r="M197" s="180"/>
      <c r="N197" s="181">
        <f>ROUND($L$197*$K$197,2)</f>
        <v>0</v>
      </c>
      <c r="O197" s="180"/>
      <c r="P197" s="180"/>
      <c r="Q197" s="180"/>
      <c r="R197" s="20"/>
      <c r="T197" s="113"/>
      <c r="U197" s="25" t="s">
        <v>39</v>
      </c>
      <c r="V197" s="114">
        <v>0</v>
      </c>
      <c r="W197" s="114">
        <f>$V$197*$K$197</f>
        <v>0</v>
      </c>
      <c r="X197" s="114">
        <v>0</v>
      </c>
      <c r="Y197" s="114">
        <f>$X$197*$K$197</f>
        <v>0</v>
      </c>
      <c r="Z197" s="114">
        <v>0</v>
      </c>
      <c r="AA197" s="115">
        <f>$Z$197*$K$197</f>
        <v>0</v>
      </c>
      <c r="AR197" s="6" t="s">
        <v>207</v>
      </c>
      <c r="AT197" s="6" t="s">
        <v>145</v>
      </c>
      <c r="AU197" s="6" t="s">
        <v>99</v>
      </c>
      <c r="AY197" s="6" t="s">
        <v>143</v>
      </c>
      <c r="BE197" s="116">
        <f>IF($U$197="základní",$N$197,0)</f>
        <v>0</v>
      </c>
      <c r="BF197" s="116">
        <f>IF($U$197="snížená",$N$197,0)</f>
        <v>0</v>
      </c>
      <c r="BG197" s="116">
        <f>IF($U$197="zákl. přenesená",$N$197,0)</f>
        <v>0</v>
      </c>
      <c r="BH197" s="116">
        <f>IF($U$197="sníž. přenesená",$N$197,0)</f>
        <v>0</v>
      </c>
      <c r="BI197" s="116">
        <f>IF($U$197="nulová",$N$197,0)</f>
        <v>0</v>
      </c>
      <c r="BJ197" s="6" t="s">
        <v>19</v>
      </c>
      <c r="BK197" s="116">
        <f>ROUND($L$197*$K$197,2)</f>
        <v>0</v>
      </c>
      <c r="BL197" s="6" t="s">
        <v>207</v>
      </c>
    </row>
    <row r="198" spans="2:63" s="99" customFormat="1" ht="30.75" customHeight="1">
      <c r="B198" s="100"/>
      <c r="D198" s="108" t="s">
        <v>124</v>
      </c>
      <c r="N198" s="177">
        <f>$BK$198</f>
        <v>0</v>
      </c>
      <c r="O198" s="178"/>
      <c r="P198" s="178"/>
      <c r="Q198" s="178"/>
      <c r="R198" s="103"/>
      <c r="T198" s="104"/>
      <c r="W198" s="105">
        <f>SUM($W$199:$W$205)</f>
        <v>94.95792</v>
      </c>
      <c r="Y198" s="105">
        <f>SUM($Y$199:$Y$205)</f>
        <v>1.4057280000000003</v>
      </c>
      <c r="AA198" s="106">
        <f>SUM($AA$199:$AA$205)</f>
        <v>0</v>
      </c>
      <c r="AR198" s="102" t="s">
        <v>99</v>
      </c>
      <c r="AT198" s="102" t="s">
        <v>73</v>
      </c>
      <c r="AU198" s="102" t="s">
        <v>19</v>
      </c>
      <c r="AY198" s="102" t="s">
        <v>143</v>
      </c>
      <c r="BK198" s="107">
        <f>SUM($BK$199:$BK$205)</f>
        <v>0</v>
      </c>
    </row>
    <row r="199" spans="2:64" s="6" customFormat="1" ht="27" customHeight="1">
      <c r="B199" s="19"/>
      <c r="C199" s="109" t="s">
        <v>288</v>
      </c>
      <c r="D199" s="109" t="s">
        <v>145</v>
      </c>
      <c r="E199" s="110" t="s">
        <v>316</v>
      </c>
      <c r="F199" s="179" t="s">
        <v>317</v>
      </c>
      <c r="G199" s="180"/>
      <c r="H199" s="180"/>
      <c r="I199" s="180"/>
      <c r="J199" s="111" t="s">
        <v>158</v>
      </c>
      <c r="K199" s="112">
        <v>51.84</v>
      </c>
      <c r="L199" s="181">
        <v>0</v>
      </c>
      <c r="M199" s="180"/>
      <c r="N199" s="181">
        <f>ROUND($L$199*$K$199,2)</f>
        <v>0</v>
      </c>
      <c r="O199" s="180"/>
      <c r="P199" s="180"/>
      <c r="Q199" s="180"/>
      <c r="R199" s="20"/>
      <c r="T199" s="113"/>
      <c r="U199" s="25" t="s">
        <v>39</v>
      </c>
      <c r="V199" s="114">
        <v>1.688</v>
      </c>
      <c r="W199" s="114">
        <f>$V$199*$K$199</f>
        <v>87.50592</v>
      </c>
      <c r="X199" s="114">
        <v>0.00025</v>
      </c>
      <c r="Y199" s="114">
        <f>$X$199*$K$199</f>
        <v>0.012960000000000001</v>
      </c>
      <c r="Z199" s="114">
        <v>0</v>
      </c>
      <c r="AA199" s="115">
        <f>$Z$199*$K$199</f>
        <v>0</v>
      </c>
      <c r="AR199" s="6" t="s">
        <v>207</v>
      </c>
      <c r="AT199" s="6" t="s">
        <v>145</v>
      </c>
      <c r="AU199" s="6" t="s">
        <v>99</v>
      </c>
      <c r="AY199" s="6" t="s">
        <v>143</v>
      </c>
      <c r="BE199" s="116">
        <f>IF($U$199="základní",$N$199,0)</f>
        <v>0</v>
      </c>
      <c r="BF199" s="116">
        <f>IF($U$199="snížená",$N$199,0)</f>
        <v>0</v>
      </c>
      <c r="BG199" s="116">
        <f>IF($U$199="zákl. přenesená",$N$199,0)</f>
        <v>0</v>
      </c>
      <c r="BH199" s="116">
        <f>IF($U$199="sníž. přenesená",$N$199,0)</f>
        <v>0</v>
      </c>
      <c r="BI199" s="116">
        <f>IF($U$199="nulová",$N$199,0)</f>
        <v>0</v>
      </c>
      <c r="BJ199" s="6" t="s">
        <v>19</v>
      </c>
      <c r="BK199" s="116">
        <f>ROUND($L$199*$K$199,2)</f>
        <v>0</v>
      </c>
      <c r="BL199" s="6" t="s">
        <v>207</v>
      </c>
    </row>
    <row r="200" spans="2:51" s="6" customFormat="1" ht="15.75" customHeight="1">
      <c r="B200" s="117"/>
      <c r="E200" s="118"/>
      <c r="F200" s="182" t="s">
        <v>561</v>
      </c>
      <c r="G200" s="183"/>
      <c r="H200" s="183"/>
      <c r="I200" s="183"/>
      <c r="K200" s="119">
        <v>51.84</v>
      </c>
      <c r="R200" s="120"/>
      <c r="T200" s="121"/>
      <c r="AA200" s="122"/>
      <c r="AT200" s="118" t="s">
        <v>151</v>
      </c>
      <c r="AU200" s="118" t="s">
        <v>99</v>
      </c>
      <c r="AV200" s="118" t="s">
        <v>99</v>
      </c>
      <c r="AW200" s="118" t="s">
        <v>109</v>
      </c>
      <c r="AX200" s="118" t="s">
        <v>19</v>
      </c>
      <c r="AY200" s="118" t="s">
        <v>143</v>
      </c>
    </row>
    <row r="201" spans="2:64" s="6" customFormat="1" ht="15.75" customHeight="1">
      <c r="B201" s="19"/>
      <c r="C201" s="123" t="s">
        <v>292</v>
      </c>
      <c r="D201" s="123" t="s">
        <v>163</v>
      </c>
      <c r="E201" s="124" t="s">
        <v>319</v>
      </c>
      <c r="F201" s="186" t="s">
        <v>320</v>
      </c>
      <c r="G201" s="187"/>
      <c r="H201" s="187"/>
      <c r="I201" s="187"/>
      <c r="J201" s="125" t="s">
        <v>158</v>
      </c>
      <c r="K201" s="126">
        <v>51.84</v>
      </c>
      <c r="L201" s="188">
        <v>0</v>
      </c>
      <c r="M201" s="187"/>
      <c r="N201" s="188">
        <f>ROUND($L$201*$K$201,2)</f>
        <v>0</v>
      </c>
      <c r="O201" s="180"/>
      <c r="P201" s="180"/>
      <c r="Q201" s="180"/>
      <c r="R201" s="20"/>
      <c r="T201" s="113"/>
      <c r="U201" s="25" t="s">
        <v>39</v>
      </c>
      <c r="V201" s="114">
        <v>0</v>
      </c>
      <c r="W201" s="114">
        <f>$V$201*$K$201</f>
        <v>0</v>
      </c>
      <c r="X201" s="114">
        <v>0.0252</v>
      </c>
      <c r="Y201" s="114">
        <f>$X$201*$K$201</f>
        <v>1.3063680000000002</v>
      </c>
      <c r="Z201" s="114">
        <v>0</v>
      </c>
      <c r="AA201" s="115">
        <f>$Z$201*$K$201</f>
        <v>0</v>
      </c>
      <c r="AR201" s="6" t="s">
        <v>257</v>
      </c>
      <c r="AT201" s="6" t="s">
        <v>163</v>
      </c>
      <c r="AU201" s="6" t="s">
        <v>99</v>
      </c>
      <c r="AY201" s="6" t="s">
        <v>143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6" t="s">
        <v>19</v>
      </c>
      <c r="BK201" s="116">
        <f>ROUND($L$201*$K$201,2)</f>
        <v>0</v>
      </c>
      <c r="BL201" s="6" t="s">
        <v>207</v>
      </c>
    </row>
    <row r="202" spans="2:64" s="6" customFormat="1" ht="27" customHeight="1">
      <c r="B202" s="19"/>
      <c r="C202" s="109" t="s">
        <v>315</v>
      </c>
      <c r="D202" s="109" t="s">
        <v>145</v>
      </c>
      <c r="E202" s="110" t="s">
        <v>340</v>
      </c>
      <c r="F202" s="179" t="s">
        <v>341</v>
      </c>
      <c r="G202" s="180"/>
      <c r="H202" s="180"/>
      <c r="I202" s="180"/>
      <c r="J202" s="111" t="s">
        <v>155</v>
      </c>
      <c r="K202" s="112">
        <v>21.6</v>
      </c>
      <c r="L202" s="181">
        <v>0</v>
      </c>
      <c r="M202" s="180"/>
      <c r="N202" s="181">
        <f>ROUND($L$202*$K$202,2)</f>
        <v>0</v>
      </c>
      <c r="O202" s="180"/>
      <c r="P202" s="180"/>
      <c r="Q202" s="180"/>
      <c r="R202" s="20"/>
      <c r="T202" s="113"/>
      <c r="U202" s="25" t="s">
        <v>39</v>
      </c>
      <c r="V202" s="114">
        <v>0.345</v>
      </c>
      <c r="W202" s="114">
        <f>$V$202*$K$202</f>
        <v>7.452</v>
      </c>
      <c r="X202" s="114">
        <v>0</v>
      </c>
      <c r="Y202" s="114">
        <f>$X$202*$K$202</f>
        <v>0</v>
      </c>
      <c r="Z202" s="114">
        <v>0</v>
      </c>
      <c r="AA202" s="115">
        <f>$Z$202*$K$202</f>
        <v>0</v>
      </c>
      <c r="AR202" s="6" t="s">
        <v>207</v>
      </c>
      <c r="AT202" s="6" t="s">
        <v>145</v>
      </c>
      <c r="AU202" s="6" t="s">
        <v>99</v>
      </c>
      <c r="AY202" s="6" t="s">
        <v>143</v>
      </c>
      <c r="BE202" s="116">
        <f>IF($U$202="základní",$N$202,0)</f>
        <v>0</v>
      </c>
      <c r="BF202" s="116">
        <f>IF($U$202="snížená",$N$202,0)</f>
        <v>0</v>
      </c>
      <c r="BG202" s="116">
        <f>IF($U$202="zákl. přenesená",$N$202,0)</f>
        <v>0</v>
      </c>
      <c r="BH202" s="116">
        <f>IF($U$202="sníž. přenesená",$N$202,0)</f>
        <v>0</v>
      </c>
      <c r="BI202" s="116">
        <f>IF($U$202="nulová",$N$202,0)</f>
        <v>0</v>
      </c>
      <c r="BJ202" s="6" t="s">
        <v>19</v>
      </c>
      <c r="BK202" s="116">
        <f>ROUND($L$202*$K$202,2)</f>
        <v>0</v>
      </c>
      <c r="BL202" s="6" t="s">
        <v>207</v>
      </c>
    </row>
    <row r="203" spans="2:51" s="6" customFormat="1" ht="15.75" customHeight="1">
      <c r="B203" s="117"/>
      <c r="E203" s="118"/>
      <c r="F203" s="182" t="s">
        <v>582</v>
      </c>
      <c r="G203" s="183"/>
      <c r="H203" s="183"/>
      <c r="I203" s="183"/>
      <c r="K203" s="119">
        <v>21.6</v>
      </c>
      <c r="R203" s="120"/>
      <c r="T203" s="121"/>
      <c r="AA203" s="122"/>
      <c r="AT203" s="118" t="s">
        <v>151</v>
      </c>
      <c r="AU203" s="118" t="s">
        <v>99</v>
      </c>
      <c r="AV203" s="118" t="s">
        <v>99</v>
      </c>
      <c r="AW203" s="118" t="s">
        <v>109</v>
      </c>
      <c r="AX203" s="118" t="s">
        <v>19</v>
      </c>
      <c r="AY203" s="118" t="s">
        <v>143</v>
      </c>
    </row>
    <row r="204" spans="2:64" s="6" customFormat="1" ht="27" customHeight="1">
      <c r="B204" s="19"/>
      <c r="C204" s="123" t="s">
        <v>318</v>
      </c>
      <c r="D204" s="123" t="s">
        <v>163</v>
      </c>
      <c r="E204" s="124" t="s">
        <v>491</v>
      </c>
      <c r="F204" s="186" t="s">
        <v>610</v>
      </c>
      <c r="G204" s="187"/>
      <c r="H204" s="187"/>
      <c r="I204" s="187"/>
      <c r="J204" s="125" t="s">
        <v>155</v>
      </c>
      <c r="K204" s="126">
        <v>21.6</v>
      </c>
      <c r="L204" s="188">
        <v>0</v>
      </c>
      <c r="M204" s="187"/>
      <c r="N204" s="188">
        <f>ROUND($L$204*$K$204,2)</f>
        <v>0</v>
      </c>
      <c r="O204" s="180"/>
      <c r="P204" s="180"/>
      <c r="Q204" s="180"/>
      <c r="R204" s="20"/>
      <c r="T204" s="113"/>
      <c r="U204" s="25" t="s">
        <v>39</v>
      </c>
      <c r="V204" s="114">
        <v>0</v>
      </c>
      <c r="W204" s="114">
        <f>$V$204*$K$204</f>
        <v>0</v>
      </c>
      <c r="X204" s="114">
        <v>0.004</v>
      </c>
      <c r="Y204" s="114">
        <f>$X$204*$K$204</f>
        <v>0.0864</v>
      </c>
      <c r="Z204" s="114">
        <v>0</v>
      </c>
      <c r="AA204" s="115">
        <f>$Z$204*$K$204</f>
        <v>0</v>
      </c>
      <c r="AR204" s="6" t="s">
        <v>257</v>
      </c>
      <c r="AT204" s="6" t="s">
        <v>163</v>
      </c>
      <c r="AU204" s="6" t="s">
        <v>99</v>
      </c>
      <c r="AY204" s="6" t="s">
        <v>143</v>
      </c>
      <c r="BE204" s="116">
        <f>IF($U$204="základní",$N$204,0)</f>
        <v>0</v>
      </c>
      <c r="BF204" s="116">
        <f>IF($U$204="snížená",$N$204,0)</f>
        <v>0</v>
      </c>
      <c r="BG204" s="116">
        <f>IF($U$204="zákl. přenesená",$N$204,0)</f>
        <v>0</v>
      </c>
      <c r="BH204" s="116">
        <f>IF($U$204="sníž. přenesená",$N$204,0)</f>
        <v>0</v>
      </c>
      <c r="BI204" s="116">
        <f>IF($U$204="nulová",$N$204,0)</f>
        <v>0</v>
      </c>
      <c r="BJ204" s="6" t="s">
        <v>19</v>
      </c>
      <c r="BK204" s="116">
        <f>ROUND($L$204*$K$204,2)</f>
        <v>0</v>
      </c>
      <c r="BL204" s="6" t="s">
        <v>207</v>
      </c>
    </row>
    <row r="205" spans="2:64" s="6" customFormat="1" ht="27" customHeight="1">
      <c r="B205" s="19"/>
      <c r="C205" s="109" t="s">
        <v>397</v>
      </c>
      <c r="D205" s="109" t="s">
        <v>145</v>
      </c>
      <c r="E205" s="110" t="s">
        <v>345</v>
      </c>
      <c r="F205" s="179" t="s">
        <v>346</v>
      </c>
      <c r="G205" s="180"/>
      <c r="H205" s="180"/>
      <c r="I205" s="180"/>
      <c r="J205" s="111" t="s">
        <v>261</v>
      </c>
      <c r="K205" s="112">
        <v>3207.341</v>
      </c>
      <c r="L205" s="181">
        <v>0</v>
      </c>
      <c r="M205" s="180"/>
      <c r="N205" s="181">
        <f>ROUND($L$205*$K$205,2)</f>
        <v>0</v>
      </c>
      <c r="O205" s="180"/>
      <c r="P205" s="180"/>
      <c r="Q205" s="180"/>
      <c r="R205" s="20"/>
      <c r="T205" s="113"/>
      <c r="U205" s="25" t="s">
        <v>39</v>
      </c>
      <c r="V205" s="114">
        <v>0</v>
      </c>
      <c r="W205" s="114">
        <f>$V$205*$K$205</f>
        <v>0</v>
      </c>
      <c r="X205" s="114">
        <v>0</v>
      </c>
      <c r="Y205" s="114">
        <f>$X$205*$K$205</f>
        <v>0</v>
      </c>
      <c r="Z205" s="114">
        <v>0</v>
      </c>
      <c r="AA205" s="115">
        <f>$Z$205*$K$205</f>
        <v>0</v>
      </c>
      <c r="AR205" s="6" t="s">
        <v>207</v>
      </c>
      <c r="AT205" s="6" t="s">
        <v>145</v>
      </c>
      <c r="AU205" s="6" t="s">
        <v>99</v>
      </c>
      <c r="AY205" s="6" t="s">
        <v>143</v>
      </c>
      <c r="BE205" s="116">
        <f>IF($U$205="základní",$N$205,0)</f>
        <v>0</v>
      </c>
      <c r="BF205" s="116">
        <f>IF($U$205="snížená",$N$205,0)</f>
        <v>0</v>
      </c>
      <c r="BG205" s="116">
        <f>IF($U$205="zákl. přenesená",$N$205,0)</f>
        <v>0</v>
      </c>
      <c r="BH205" s="116">
        <f>IF($U$205="sníž. přenesená",$N$205,0)</f>
        <v>0</v>
      </c>
      <c r="BI205" s="116">
        <f>IF($U$205="nulová",$N$205,0)</f>
        <v>0</v>
      </c>
      <c r="BJ205" s="6" t="s">
        <v>19</v>
      </c>
      <c r="BK205" s="116">
        <f>ROUND($L$205*$K$205,2)</f>
        <v>0</v>
      </c>
      <c r="BL205" s="6" t="s">
        <v>207</v>
      </c>
    </row>
    <row r="206" spans="2:63" s="99" customFormat="1" ht="30.75" customHeight="1">
      <c r="B206" s="100"/>
      <c r="D206" s="108" t="s">
        <v>125</v>
      </c>
      <c r="N206" s="177">
        <f>$BK$206</f>
        <v>0</v>
      </c>
      <c r="O206" s="178"/>
      <c r="P206" s="178"/>
      <c r="Q206" s="178"/>
      <c r="R206" s="103"/>
      <c r="T206" s="104"/>
      <c r="W206" s="105">
        <f>SUM($W$207:$W$212)</f>
        <v>74.913725</v>
      </c>
      <c r="Y206" s="105">
        <f>SUM($Y$207:$Y$212)</f>
        <v>0.2562</v>
      </c>
      <c r="AA206" s="106">
        <f>SUM($AA$207:$AA$212)</f>
        <v>12.776721</v>
      </c>
      <c r="AR206" s="102" t="s">
        <v>99</v>
      </c>
      <c r="AT206" s="102" t="s">
        <v>73</v>
      </c>
      <c r="AU206" s="102" t="s">
        <v>19</v>
      </c>
      <c r="AY206" s="102" t="s">
        <v>143</v>
      </c>
      <c r="BK206" s="107">
        <f>SUM($BK$207:$BK$212)</f>
        <v>0</v>
      </c>
    </row>
    <row r="207" spans="2:64" s="6" customFormat="1" ht="15.75" customHeight="1">
      <c r="B207" s="19"/>
      <c r="C207" s="109" t="s">
        <v>321</v>
      </c>
      <c r="D207" s="109" t="s">
        <v>145</v>
      </c>
      <c r="E207" s="110" t="s">
        <v>587</v>
      </c>
      <c r="F207" s="179" t="s">
        <v>588</v>
      </c>
      <c r="G207" s="180"/>
      <c r="H207" s="180"/>
      <c r="I207" s="180"/>
      <c r="J207" s="111" t="s">
        <v>158</v>
      </c>
      <c r="K207" s="112">
        <v>224.153</v>
      </c>
      <c r="L207" s="181">
        <v>0</v>
      </c>
      <c r="M207" s="180"/>
      <c r="N207" s="181">
        <f>ROUND($L$207*$K$207,2)</f>
        <v>0</v>
      </c>
      <c r="O207" s="180"/>
      <c r="P207" s="180"/>
      <c r="Q207" s="180"/>
      <c r="R207" s="20"/>
      <c r="T207" s="113"/>
      <c r="U207" s="25" t="s">
        <v>39</v>
      </c>
      <c r="V207" s="114">
        <v>0.225</v>
      </c>
      <c r="W207" s="114">
        <f>$V$207*$K$207</f>
        <v>50.434425</v>
      </c>
      <c r="X207" s="114">
        <v>0</v>
      </c>
      <c r="Y207" s="114">
        <f>$X$207*$K$207</f>
        <v>0</v>
      </c>
      <c r="Z207" s="114">
        <v>0.055</v>
      </c>
      <c r="AA207" s="115">
        <f>$Z$207*$K$207</f>
        <v>12.328415</v>
      </c>
      <c r="AR207" s="6" t="s">
        <v>207</v>
      </c>
      <c r="AT207" s="6" t="s">
        <v>145</v>
      </c>
      <c r="AU207" s="6" t="s">
        <v>99</v>
      </c>
      <c r="AY207" s="6" t="s">
        <v>143</v>
      </c>
      <c r="BE207" s="116">
        <f>IF($U$207="základní",$N$207,0)</f>
        <v>0</v>
      </c>
      <c r="BF207" s="116">
        <f>IF($U$207="snížená",$N$207,0)</f>
        <v>0</v>
      </c>
      <c r="BG207" s="116">
        <f>IF($U$207="zákl. přenesená",$N$207,0)</f>
        <v>0</v>
      </c>
      <c r="BH207" s="116">
        <f>IF($U$207="sníž. přenesená",$N$207,0)</f>
        <v>0</v>
      </c>
      <c r="BI207" s="116">
        <f>IF($U$207="nulová",$N$207,0)</f>
        <v>0</v>
      </c>
      <c r="BJ207" s="6" t="s">
        <v>19</v>
      </c>
      <c r="BK207" s="116">
        <f>ROUND($L$207*$K$207,2)</f>
        <v>0</v>
      </c>
      <c r="BL207" s="6" t="s">
        <v>207</v>
      </c>
    </row>
    <row r="208" spans="2:51" s="6" customFormat="1" ht="15.75" customHeight="1">
      <c r="B208" s="117"/>
      <c r="E208" s="118"/>
      <c r="F208" s="182" t="s">
        <v>567</v>
      </c>
      <c r="G208" s="183"/>
      <c r="H208" s="183"/>
      <c r="I208" s="183"/>
      <c r="K208" s="119">
        <v>224.153</v>
      </c>
      <c r="R208" s="120"/>
      <c r="T208" s="121"/>
      <c r="AA208" s="122"/>
      <c r="AT208" s="118" t="s">
        <v>151</v>
      </c>
      <c r="AU208" s="118" t="s">
        <v>99</v>
      </c>
      <c r="AV208" s="118" t="s">
        <v>99</v>
      </c>
      <c r="AW208" s="118" t="s">
        <v>109</v>
      </c>
      <c r="AX208" s="118" t="s">
        <v>19</v>
      </c>
      <c r="AY208" s="118" t="s">
        <v>143</v>
      </c>
    </row>
    <row r="209" spans="2:64" s="6" customFormat="1" ht="15.75" customHeight="1">
      <c r="B209" s="19"/>
      <c r="C209" s="109" t="s">
        <v>324</v>
      </c>
      <c r="D209" s="109" t="s">
        <v>145</v>
      </c>
      <c r="E209" s="110" t="s">
        <v>589</v>
      </c>
      <c r="F209" s="179" t="s">
        <v>590</v>
      </c>
      <c r="G209" s="180"/>
      <c r="H209" s="180"/>
      <c r="I209" s="180"/>
      <c r="J209" s="111" t="s">
        <v>158</v>
      </c>
      <c r="K209" s="112">
        <v>224.153</v>
      </c>
      <c r="L209" s="181">
        <v>0</v>
      </c>
      <c r="M209" s="180"/>
      <c r="N209" s="181">
        <f>ROUND($L$209*$K$209,2)</f>
        <v>0</v>
      </c>
      <c r="O209" s="180"/>
      <c r="P209" s="180"/>
      <c r="Q209" s="180"/>
      <c r="R209" s="20"/>
      <c r="T209" s="113"/>
      <c r="U209" s="25" t="s">
        <v>39</v>
      </c>
      <c r="V209" s="114">
        <v>0.1</v>
      </c>
      <c r="W209" s="114">
        <f>$V$209*$K$209</f>
        <v>22.415300000000002</v>
      </c>
      <c r="X209" s="114">
        <v>0</v>
      </c>
      <c r="Y209" s="114">
        <f>$X$209*$K$209</f>
        <v>0</v>
      </c>
      <c r="Z209" s="114">
        <v>0.002</v>
      </c>
      <c r="AA209" s="115">
        <f>$Z$209*$K$209</f>
        <v>0.448306</v>
      </c>
      <c r="AR209" s="6" t="s">
        <v>207</v>
      </c>
      <c r="AT209" s="6" t="s">
        <v>145</v>
      </c>
      <c r="AU209" s="6" t="s">
        <v>99</v>
      </c>
      <c r="AY209" s="6" t="s">
        <v>143</v>
      </c>
      <c r="BE209" s="116">
        <f>IF($U$209="základní",$N$209,0)</f>
        <v>0</v>
      </c>
      <c r="BF209" s="116">
        <f>IF($U$209="snížená",$N$209,0)</f>
        <v>0</v>
      </c>
      <c r="BG209" s="116">
        <f>IF($U$209="zákl. přenesená",$N$209,0)</f>
        <v>0</v>
      </c>
      <c r="BH209" s="116">
        <f>IF($U$209="sníž. přenesená",$N$209,0)</f>
        <v>0</v>
      </c>
      <c r="BI209" s="116">
        <f>IF($U$209="nulová",$N$209,0)</f>
        <v>0</v>
      </c>
      <c r="BJ209" s="6" t="s">
        <v>19</v>
      </c>
      <c r="BK209" s="116">
        <f>ROUND($L$209*$K$209,2)</f>
        <v>0</v>
      </c>
      <c r="BL209" s="6" t="s">
        <v>207</v>
      </c>
    </row>
    <row r="210" spans="2:64" s="6" customFormat="1" ht="27" customHeight="1">
      <c r="B210" s="19"/>
      <c r="C210" s="109" t="s">
        <v>309</v>
      </c>
      <c r="D210" s="109" t="s">
        <v>145</v>
      </c>
      <c r="E210" s="110" t="s">
        <v>355</v>
      </c>
      <c r="F210" s="179" t="s">
        <v>356</v>
      </c>
      <c r="G210" s="180"/>
      <c r="H210" s="180"/>
      <c r="I210" s="180"/>
      <c r="J210" s="111" t="s">
        <v>155</v>
      </c>
      <c r="K210" s="112">
        <v>4</v>
      </c>
      <c r="L210" s="181">
        <v>0</v>
      </c>
      <c r="M210" s="180"/>
      <c r="N210" s="181">
        <f>ROUND($L$210*$K$210,2)</f>
        <v>0</v>
      </c>
      <c r="O210" s="180"/>
      <c r="P210" s="180"/>
      <c r="Q210" s="180"/>
      <c r="R210" s="20"/>
      <c r="T210" s="113"/>
      <c r="U210" s="25" t="s">
        <v>39</v>
      </c>
      <c r="V210" s="114">
        <v>0.516</v>
      </c>
      <c r="W210" s="114">
        <f>$V$210*$K$210</f>
        <v>2.064</v>
      </c>
      <c r="X210" s="114">
        <v>5E-05</v>
      </c>
      <c r="Y210" s="114">
        <f>$X$210*$K$210</f>
        <v>0.0002</v>
      </c>
      <c r="Z210" s="114">
        <v>0</v>
      </c>
      <c r="AA210" s="115">
        <f>$Z$210*$K$210</f>
        <v>0</v>
      </c>
      <c r="AR210" s="6" t="s">
        <v>149</v>
      </c>
      <c r="AT210" s="6" t="s">
        <v>145</v>
      </c>
      <c r="AU210" s="6" t="s">
        <v>99</v>
      </c>
      <c r="AY210" s="6" t="s">
        <v>143</v>
      </c>
      <c r="BE210" s="116">
        <f>IF($U$210="základní",$N$210,0)</f>
        <v>0</v>
      </c>
      <c r="BF210" s="116">
        <f>IF($U$210="snížená",$N$210,0)</f>
        <v>0</v>
      </c>
      <c r="BG210" s="116">
        <f>IF($U$210="zákl. přenesená",$N$210,0)</f>
        <v>0</v>
      </c>
      <c r="BH210" s="116">
        <f>IF($U$210="sníž. přenesená",$N$210,0)</f>
        <v>0</v>
      </c>
      <c r="BI210" s="116">
        <f>IF($U$210="nulová",$N$210,0)</f>
        <v>0</v>
      </c>
      <c r="BJ210" s="6" t="s">
        <v>19</v>
      </c>
      <c r="BK210" s="116">
        <f>ROUND($L$210*$K$210,2)</f>
        <v>0</v>
      </c>
      <c r="BL210" s="6" t="s">
        <v>149</v>
      </c>
    </row>
    <row r="211" spans="2:64" s="6" customFormat="1" ht="15.75" customHeight="1">
      <c r="B211" s="19"/>
      <c r="C211" s="123" t="s">
        <v>285</v>
      </c>
      <c r="D211" s="123" t="s">
        <v>163</v>
      </c>
      <c r="E211" s="124" t="s">
        <v>358</v>
      </c>
      <c r="F211" s="186" t="s">
        <v>359</v>
      </c>
      <c r="G211" s="187"/>
      <c r="H211" s="187"/>
      <c r="I211" s="187"/>
      <c r="J211" s="125" t="s">
        <v>155</v>
      </c>
      <c r="K211" s="126">
        <v>4</v>
      </c>
      <c r="L211" s="188">
        <v>0</v>
      </c>
      <c r="M211" s="187"/>
      <c r="N211" s="188">
        <f>ROUND($L$211*$K$211,2)</f>
        <v>0</v>
      </c>
      <c r="O211" s="180"/>
      <c r="P211" s="180"/>
      <c r="Q211" s="180"/>
      <c r="R211" s="20"/>
      <c r="T211" s="113"/>
      <c r="U211" s="25" t="s">
        <v>39</v>
      </c>
      <c r="V211" s="114">
        <v>0</v>
      </c>
      <c r="W211" s="114">
        <f>$V$211*$K$211</f>
        <v>0</v>
      </c>
      <c r="X211" s="114">
        <v>0.064</v>
      </c>
      <c r="Y211" s="114">
        <f>$X$211*$K$211</f>
        <v>0.256</v>
      </c>
      <c r="Z211" s="114">
        <v>0</v>
      </c>
      <c r="AA211" s="115">
        <f>$Z$211*$K$211</f>
        <v>0</v>
      </c>
      <c r="AR211" s="6" t="s">
        <v>165</v>
      </c>
      <c r="AT211" s="6" t="s">
        <v>163</v>
      </c>
      <c r="AU211" s="6" t="s">
        <v>99</v>
      </c>
      <c r="AY211" s="6" t="s">
        <v>143</v>
      </c>
      <c r="BE211" s="116">
        <f>IF($U$211="základní",$N$211,0)</f>
        <v>0</v>
      </c>
      <c r="BF211" s="116">
        <f>IF($U$211="snížená",$N$211,0)</f>
        <v>0</v>
      </c>
      <c r="BG211" s="116">
        <f>IF($U$211="zákl. přenesená",$N$211,0)</f>
        <v>0</v>
      </c>
      <c r="BH211" s="116">
        <f>IF($U$211="sníž. přenesená",$N$211,0)</f>
        <v>0</v>
      </c>
      <c r="BI211" s="116">
        <f>IF($U$211="nulová",$N$211,0)</f>
        <v>0</v>
      </c>
      <c r="BJ211" s="6" t="s">
        <v>19</v>
      </c>
      <c r="BK211" s="116">
        <f>ROUND($L$211*$K$211,2)</f>
        <v>0</v>
      </c>
      <c r="BL211" s="6" t="s">
        <v>149</v>
      </c>
    </row>
    <row r="212" spans="2:64" s="6" customFormat="1" ht="27" customHeight="1">
      <c r="B212" s="19"/>
      <c r="C212" s="109" t="s">
        <v>344</v>
      </c>
      <c r="D212" s="109" t="s">
        <v>145</v>
      </c>
      <c r="E212" s="110" t="s">
        <v>361</v>
      </c>
      <c r="F212" s="179" t="s">
        <v>362</v>
      </c>
      <c r="G212" s="180"/>
      <c r="H212" s="180"/>
      <c r="I212" s="180"/>
      <c r="J212" s="111" t="s">
        <v>261</v>
      </c>
      <c r="K212" s="112">
        <v>214.963</v>
      </c>
      <c r="L212" s="181">
        <v>0</v>
      </c>
      <c r="M212" s="180"/>
      <c r="N212" s="181">
        <f>ROUND($L$212*$K$212,2)</f>
        <v>0</v>
      </c>
      <c r="O212" s="180"/>
      <c r="P212" s="180"/>
      <c r="Q212" s="180"/>
      <c r="R212" s="20"/>
      <c r="T212" s="113"/>
      <c r="U212" s="136" t="s">
        <v>39</v>
      </c>
      <c r="V212" s="137">
        <v>0</v>
      </c>
      <c r="W212" s="137">
        <f>$V$212*$K$212</f>
        <v>0</v>
      </c>
      <c r="X212" s="137">
        <v>0</v>
      </c>
      <c r="Y212" s="137">
        <f>$X$212*$K$212</f>
        <v>0</v>
      </c>
      <c r="Z212" s="137">
        <v>0</v>
      </c>
      <c r="AA212" s="138">
        <f>$Z$212*$K$212</f>
        <v>0</v>
      </c>
      <c r="AR212" s="6" t="s">
        <v>207</v>
      </c>
      <c r="AT212" s="6" t="s">
        <v>145</v>
      </c>
      <c r="AU212" s="6" t="s">
        <v>99</v>
      </c>
      <c r="AY212" s="6" t="s">
        <v>143</v>
      </c>
      <c r="BE212" s="116">
        <f>IF($U$212="základní",$N$212,0)</f>
        <v>0</v>
      </c>
      <c r="BF212" s="116">
        <f>IF($U$212="snížená",$N$212,0)</f>
        <v>0</v>
      </c>
      <c r="BG212" s="116">
        <f>IF($U$212="zákl. přenesená",$N$212,0)</f>
        <v>0</v>
      </c>
      <c r="BH212" s="116">
        <f>IF($U$212="sníž. přenesená",$N$212,0)</f>
        <v>0</v>
      </c>
      <c r="BI212" s="116">
        <f>IF($U$212="nulová",$N$212,0)</f>
        <v>0</v>
      </c>
      <c r="BJ212" s="6" t="s">
        <v>19</v>
      </c>
      <c r="BK212" s="116">
        <f>ROUND($L$212*$K$212,2)</f>
        <v>0</v>
      </c>
      <c r="BL212" s="6" t="s">
        <v>207</v>
      </c>
    </row>
    <row r="213" spans="2:18" s="6" customFormat="1" ht="7.5" customHeight="1">
      <c r="B213" s="40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2"/>
    </row>
    <row r="292" s="2" customFormat="1" ht="14.25" customHeight="1"/>
  </sheetData>
  <sheetProtection/>
  <mergeCells count="263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H29:J29"/>
    <mergeCell ref="M29:P29"/>
    <mergeCell ref="H30:J30"/>
    <mergeCell ref="M30:P30"/>
    <mergeCell ref="O21:P21"/>
    <mergeCell ref="M24:P24"/>
    <mergeCell ref="M25:P25"/>
    <mergeCell ref="M27:P27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N101:Q101"/>
    <mergeCell ref="N103:Q103"/>
    <mergeCell ref="L105:Q105"/>
    <mergeCell ref="C111:Q111"/>
    <mergeCell ref="N97:Q97"/>
    <mergeCell ref="N98:Q98"/>
    <mergeCell ref="N99:Q99"/>
    <mergeCell ref="N100:Q100"/>
    <mergeCell ref="M119:Q119"/>
    <mergeCell ref="F121:I121"/>
    <mergeCell ref="L121:M121"/>
    <mergeCell ref="N121:Q121"/>
    <mergeCell ref="F113:P113"/>
    <mergeCell ref="F114:P114"/>
    <mergeCell ref="M116:P116"/>
    <mergeCell ref="M118:Q118"/>
    <mergeCell ref="F127:I127"/>
    <mergeCell ref="L127:M127"/>
    <mergeCell ref="N127:Q127"/>
    <mergeCell ref="F128:I128"/>
    <mergeCell ref="F125:I125"/>
    <mergeCell ref="L125:M125"/>
    <mergeCell ref="N125:Q125"/>
    <mergeCell ref="F126:I12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5:Q135"/>
    <mergeCell ref="F136:I136"/>
    <mergeCell ref="F133:I133"/>
    <mergeCell ref="L133:M133"/>
    <mergeCell ref="N133:Q133"/>
    <mergeCell ref="F134:I134"/>
    <mergeCell ref="L134:M134"/>
    <mergeCell ref="N134:Q134"/>
    <mergeCell ref="F137:I137"/>
    <mergeCell ref="F138:I138"/>
    <mergeCell ref="F139:I139"/>
    <mergeCell ref="L139:M139"/>
    <mergeCell ref="F135:I135"/>
    <mergeCell ref="L135:M135"/>
    <mergeCell ref="F141:I141"/>
    <mergeCell ref="F142:I142"/>
    <mergeCell ref="L142:M142"/>
    <mergeCell ref="N142:Q142"/>
    <mergeCell ref="N139:Q139"/>
    <mergeCell ref="F140:I140"/>
    <mergeCell ref="L140:M140"/>
    <mergeCell ref="N140:Q140"/>
    <mergeCell ref="F145:I145"/>
    <mergeCell ref="F146:I146"/>
    <mergeCell ref="L146:M146"/>
    <mergeCell ref="N146:Q146"/>
    <mergeCell ref="F143:I143"/>
    <mergeCell ref="F144:I144"/>
    <mergeCell ref="L144:M144"/>
    <mergeCell ref="N144:Q144"/>
    <mergeCell ref="F149:I149"/>
    <mergeCell ref="F150:I150"/>
    <mergeCell ref="L150:M150"/>
    <mergeCell ref="N150:Q150"/>
    <mergeCell ref="F147:I147"/>
    <mergeCell ref="F148:I148"/>
    <mergeCell ref="L148:M148"/>
    <mergeCell ref="N148:Q148"/>
    <mergeCell ref="F154:I154"/>
    <mergeCell ref="L154:M154"/>
    <mergeCell ref="N154:Q154"/>
    <mergeCell ref="F155:I155"/>
    <mergeCell ref="F152:I152"/>
    <mergeCell ref="L152:M152"/>
    <mergeCell ref="N152:Q152"/>
    <mergeCell ref="F153:I153"/>
    <mergeCell ref="F156:I156"/>
    <mergeCell ref="L156:M156"/>
    <mergeCell ref="N156:Q156"/>
    <mergeCell ref="F157:I157"/>
    <mergeCell ref="L157:M157"/>
    <mergeCell ref="N157:Q157"/>
    <mergeCell ref="F160:I160"/>
    <mergeCell ref="F162:I162"/>
    <mergeCell ref="L162:M162"/>
    <mergeCell ref="N162:Q162"/>
    <mergeCell ref="F158:I158"/>
    <mergeCell ref="F159:I159"/>
    <mergeCell ref="L159:M159"/>
    <mergeCell ref="N159:Q159"/>
    <mergeCell ref="F165:I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8:I168"/>
    <mergeCell ref="L168:M168"/>
    <mergeCell ref="N168:Q168"/>
    <mergeCell ref="F171:I171"/>
    <mergeCell ref="L171:M171"/>
    <mergeCell ref="N171:Q171"/>
    <mergeCell ref="N170:Q170"/>
    <mergeCell ref="F174:I174"/>
    <mergeCell ref="F175:I175"/>
    <mergeCell ref="L175:M175"/>
    <mergeCell ref="N175:Q175"/>
    <mergeCell ref="F172:I172"/>
    <mergeCell ref="F173:I173"/>
    <mergeCell ref="L173:M173"/>
    <mergeCell ref="N173:Q17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F187:I187"/>
    <mergeCell ref="L187:M187"/>
    <mergeCell ref="N187:Q187"/>
    <mergeCell ref="F188:I188"/>
    <mergeCell ref="F184:I184"/>
    <mergeCell ref="L184:M184"/>
    <mergeCell ref="N184:Q184"/>
    <mergeCell ref="F186:I186"/>
    <mergeCell ref="L186:M186"/>
    <mergeCell ref="N186:Q186"/>
    <mergeCell ref="F192:I192"/>
    <mergeCell ref="L192:M192"/>
    <mergeCell ref="N192:Q192"/>
    <mergeCell ref="F193:I193"/>
    <mergeCell ref="F189:I189"/>
    <mergeCell ref="L189:M189"/>
    <mergeCell ref="N189:Q189"/>
    <mergeCell ref="F190:I190"/>
    <mergeCell ref="L190:M190"/>
    <mergeCell ref="N190:Q190"/>
    <mergeCell ref="F194:I194"/>
    <mergeCell ref="L194:M194"/>
    <mergeCell ref="N194:Q194"/>
    <mergeCell ref="F195:I195"/>
    <mergeCell ref="L195:M195"/>
    <mergeCell ref="N195:Q195"/>
    <mergeCell ref="F199:I199"/>
    <mergeCell ref="L199:M199"/>
    <mergeCell ref="N199:Q199"/>
    <mergeCell ref="F200:I200"/>
    <mergeCell ref="F196:I196"/>
    <mergeCell ref="L196:M196"/>
    <mergeCell ref="N196:Q196"/>
    <mergeCell ref="F197:I197"/>
    <mergeCell ref="L197:M197"/>
    <mergeCell ref="N197:Q197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208:I208"/>
    <mergeCell ref="F209:I209"/>
    <mergeCell ref="L209:M209"/>
    <mergeCell ref="N209:Q209"/>
    <mergeCell ref="F205:I205"/>
    <mergeCell ref="L205:M205"/>
    <mergeCell ref="N205:Q205"/>
    <mergeCell ref="F207:I207"/>
    <mergeCell ref="L207:M207"/>
    <mergeCell ref="N207:Q207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N122:Q122"/>
    <mergeCell ref="N123:Q123"/>
    <mergeCell ref="N124:Q124"/>
    <mergeCell ref="N151:Q151"/>
    <mergeCell ref="N161:Q161"/>
    <mergeCell ref="N167:Q167"/>
    <mergeCell ref="N169:Q169"/>
    <mergeCell ref="N198:Q198"/>
    <mergeCell ref="N206:Q206"/>
    <mergeCell ref="H1:K1"/>
    <mergeCell ref="S2:AC2"/>
    <mergeCell ref="N180:Q180"/>
    <mergeCell ref="N183:Q183"/>
    <mergeCell ref="N185:Q185"/>
    <mergeCell ref="N191:Q191"/>
    <mergeCell ref="F203:I203"/>
    <mergeCell ref="F204:I20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zoomScale="161" zoomScaleNormal="161" zoomScalePageLayoutView="0" workbookViewId="0" topLeftCell="A1">
      <pane ySplit="1" topLeftCell="A97" activePane="bottomLeft" state="frozen"/>
      <selection pane="topLeft" activeCell="A1" sqref="A1"/>
      <selection pane="bottomLeft" activeCell="L115" sqref="L115:M115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599</v>
      </c>
      <c r="G1" s="143"/>
      <c r="H1" s="176" t="s">
        <v>600</v>
      </c>
      <c r="I1" s="176"/>
      <c r="J1" s="176"/>
      <c r="K1" s="176"/>
      <c r="L1" s="143" t="s">
        <v>601</v>
      </c>
      <c r="M1" s="141"/>
      <c r="N1" s="141"/>
      <c r="O1" s="142" t="s">
        <v>98</v>
      </c>
      <c r="P1" s="141"/>
      <c r="Q1" s="141"/>
      <c r="R1" s="141"/>
      <c r="S1" s="143" t="s">
        <v>602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8" t="s">
        <v>100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4" t="str">
        <f>'Rekapitulace stavby'!$K$6</f>
        <v>Snížení energetické náročnosti budov DPmÚL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7.5" customHeight="1">
      <c r="B7" s="19"/>
      <c r="D7" s="15" t="s">
        <v>101</v>
      </c>
      <c r="F7" s="174" t="s">
        <v>591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5" t="str">
        <f>'Rekapitulace stavby'!$AN$8</f>
        <v>15.12.2015</v>
      </c>
      <c r="P9" s="15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59">
        <f>IF('Rekapitulace stavby'!$AN$10="","",'Rekapitulace stavby'!$AN$10)</f>
      </c>
      <c r="P11" s="15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29</v>
      </c>
      <c r="O12" s="159">
        <f>IF('Rekapitulace stavby'!$AN$11="","",'Rekapitulace stavby'!$AN$11)</f>
      </c>
      <c r="P12" s="15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59">
        <f>IF('Rekapitulace stavby'!$AN$13="","",'Rekapitulace stavby'!$AN$13)</f>
      </c>
      <c r="P14" s="15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59">
        <f>IF('Rekapitulace stavby'!$AN$14="","",'Rekapitulace stavby'!$AN$14)</f>
      </c>
      <c r="P15" s="15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159"/>
      <c r="P17" s="151"/>
      <c r="R17" s="20"/>
    </row>
    <row r="18" spans="2:18" s="6" customFormat="1" ht="18.75" customHeight="1">
      <c r="B18" s="19"/>
      <c r="E18" s="14" t="s">
        <v>32</v>
      </c>
      <c r="M18" s="16" t="s">
        <v>29</v>
      </c>
      <c r="O18" s="159"/>
      <c r="P18" s="15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27</v>
      </c>
      <c r="O20" s="159">
        <f>IF('Rekapitulace stavby'!$AN$19="","",'Rekapitulace stavby'!$AN$19)</f>
      </c>
      <c r="P20" s="15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29</v>
      </c>
      <c r="O21" s="159">
        <f>IF('Rekapitulace stavby'!$AN$20="","",'Rekapitulace stavby'!$AN$20)</f>
      </c>
      <c r="P21" s="15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20"/>
    </row>
    <row r="24" spans="2:18" s="6" customFormat="1" ht="15" customHeight="1">
      <c r="B24" s="19"/>
      <c r="D24" s="78" t="s">
        <v>103</v>
      </c>
      <c r="M24" s="175">
        <f>$N$88</f>
        <v>0</v>
      </c>
      <c r="N24" s="151"/>
      <c r="O24" s="151"/>
      <c r="P24" s="151"/>
      <c r="R24" s="20"/>
    </row>
    <row r="25" spans="2:18" s="6" customFormat="1" ht="15" customHeight="1">
      <c r="B25" s="19"/>
      <c r="D25" s="18" t="s">
        <v>104</v>
      </c>
      <c r="M25" s="175">
        <f>$N$92</f>
        <v>0</v>
      </c>
      <c r="N25" s="151"/>
      <c r="O25" s="151"/>
      <c r="P25" s="15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9" t="s">
        <v>37</v>
      </c>
      <c r="M27" s="201">
        <f>ROUND($M$24+$M$25,2)</f>
        <v>0</v>
      </c>
      <c r="N27" s="151"/>
      <c r="O27" s="151"/>
      <c r="P27" s="151"/>
      <c r="R27" s="20"/>
    </row>
    <row r="28" spans="2:18" s="6" customFormat="1" ht="7.5" customHeight="1">
      <c r="B28" s="1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20"/>
    </row>
    <row r="29" spans="2:18" s="6" customFormat="1" ht="15" customHeight="1">
      <c r="B29" s="19"/>
      <c r="D29" s="24" t="s">
        <v>38</v>
      </c>
      <c r="E29" s="24" t="s">
        <v>39</v>
      </c>
      <c r="F29" s="80">
        <v>0.21</v>
      </c>
      <c r="G29" s="81" t="s">
        <v>40</v>
      </c>
      <c r="H29" s="200">
        <f>ROUND((SUM($BE$92:$BE$93)+SUM($BE$111:$BE$115)),2)</f>
        <v>0</v>
      </c>
      <c r="I29" s="151"/>
      <c r="J29" s="151"/>
      <c r="M29" s="200">
        <f>ROUND((SUM($BE$92:$BE$93)+SUM($BE$111:$BE$115))*$F$29,2)</f>
        <v>0</v>
      </c>
      <c r="N29" s="151"/>
      <c r="O29" s="151"/>
      <c r="P29" s="151"/>
      <c r="R29" s="20"/>
    </row>
    <row r="30" spans="2:18" s="6" customFormat="1" ht="15" customHeight="1">
      <c r="B30" s="19"/>
      <c r="E30" s="24" t="s">
        <v>41</v>
      </c>
      <c r="F30" s="80">
        <v>0.15</v>
      </c>
      <c r="G30" s="81" t="s">
        <v>40</v>
      </c>
      <c r="H30" s="200">
        <f>ROUND((SUM($BF$92:$BF$93)+SUM($BF$111:$BF$115)),2)</f>
        <v>0</v>
      </c>
      <c r="I30" s="151"/>
      <c r="J30" s="151"/>
      <c r="M30" s="200">
        <f>ROUND((SUM($BF$92:$BF$93)+SUM($BF$111:$BF$115))*$F$30,2)</f>
        <v>0</v>
      </c>
      <c r="N30" s="151"/>
      <c r="O30" s="151"/>
      <c r="P30" s="151"/>
      <c r="R30" s="20"/>
    </row>
    <row r="31" spans="2:18" s="6" customFormat="1" ht="15" customHeight="1" hidden="1">
      <c r="B31" s="19"/>
      <c r="E31" s="24" t="s">
        <v>42</v>
      </c>
      <c r="F31" s="80">
        <v>0.21</v>
      </c>
      <c r="G31" s="81" t="s">
        <v>40</v>
      </c>
      <c r="H31" s="200">
        <f>ROUND((SUM($BG$92:$BG$93)+SUM($BG$111:$BG$115)),2)</f>
        <v>0</v>
      </c>
      <c r="I31" s="151"/>
      <c r="J31" s="151"/>
      <c r="M31" s="200">
        <v>0</v>
      </c>
      <c r="N31" s="151"/>
      <c r="O31" s="151"/>
      <c r="P31" s="151"/>
      <c r="R31" s="20"/>
    </row>
    <row r="32" spans="2:18" s="6" customFormat="1" ht="15" customHeight="1" hidden="1">
      <c r="B32" s="19"/>
      <c r="E32" s="24" t="s">
        <v>43</v>
      </c>
      <c r="F32" s="80">
        <v>0.15</v>
      </c>
      <c r="G32" s="81" t="s">
        <v>40</v>
      </c>
      <c r="H32" s="200">
        <f>ROUND((SUM($BH$92:$BH$93)+SUM($BH$111:$BH$115)),2)</f>
        <v>0</v>
      </c>
      <c r="I32" s="151"/>
      <c r="J32" s="151"/>
      <c r="M32" s="200">
        <v>0</v>
      </c>
      <c r="N32" s="151"/>
      <c r="O32" s="151"/>
      <c r="P32" s="151"/>
      <c r="R32" s="20"/>
    </row>
    <row r="33" spans="2:18" s="6" customFormat="1" ht="15" customHeight="1" hidden="1">
      <c r="B33" s="19"/>
      <c r="E33" s="24" t="s">
        <v>44</v>
      </c>
      <c r="F33" s="80">
        <v>0</v>
      </c>
      <c r="G33" s="81" t="s">
        <v>40</v>
      </c>
      <c r="H33" s="200">
        <f>ROUND((SUM($BI$92:$BI$93)+SUM($BI$111:$BI$115)),2)</f>
        <v>0</v>
      </c>
      <c r="I33" s="151"/>
      <c r="J33" s="151"/>
      <c r="M33" s="200">
        <v>0</v>
      </c>
      <c r="N33" s="151"/>
      <c r="O33" s="151"/>
      <c r="P33" s="15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45</v>
      </c>
      <c r="E35" s="29"/>
      <c r="F35" s="29"/>
      <c r="G35" s="82" t="s">
        <v>46</v>
      </c>
      <c r="H35" s="30" t="s">
        <v>47</v>
      </c>
      <c r="I35" s="29"/>
      <c r="J35" s="29"/>
      <c r="K35" s="29"/>
      <c r="L35" s="167">
        <f>ROUND(SUM($M$27:$M$33),2)</f>
        <v>0</v>
      </c>
      <c r="M35" s="161"/>
      <c r="N35" s="161"/>
      <c r="O35" s="161"/>
      <c r="P35" s="165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68" t="s">
        <v>105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4" t="str">
        <f>$F$6</f>
        <v>Snížení energetické náročnosti budov DPmÚL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0"/>
    </row>
    <row r="79" spans="2:18" s="6" customFormat="1" ht="37.5" customHeight="1">
      <c r="B79" s="19"/>
      <c r="C79" s="48" t="s">
        <v>101</v>
      </c>
      <c r="F79" s="169" t="str">
        <f>$F$7</f>
        <v>inveko6e - Elektro a hromosvody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Předlice</v>
      </c>
      <c r="K81" s="16" t="s">
        <v>22</v>
      </c>
      <c r="M81" s="195" t="str">
        <f>IF($O$9="","",$O$9)</f>
        <v>15.12.2015</v>
      </c>
      <c r="N81" s="151"/>
      <c r="O81" s="151"/>
      <c r="P81" s="15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31</v>
      </c>
      <c r="M83" s="159" t="str">
        <f>$E$18</f>
        <v>INVEKO 4U s.r.o.Litoměřice</v>
      </c>
      <c r="N83" s="151"/>
      <c r="O83" s="151"/>
      <c r="P83" s="151"/>
      <c r="Q83" s="151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34</v>
      </c>
      <c r="M84" s="159" t="str">
        <f>$E$21</f>
        <v> </v>
      </c>
      <c r="N84" s="151"/>
      <c r="O84" s="151"/>
      <c r="P84" s="151"/>
      <c r="Q84" s="15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9" t="s">
        <v>106</v>
      </c>
      <c r="D86" s="146"/>
      <c r="E86" s="146"/>
      <c r="F86" s="146"/>
      <c r="G86" s="146"/>
      <c r="H86" s="27"/>
      <c r="I86" s="27"/>
      <c r="J86" s="27"/>
      <c r="K86" s="27"/>
      <c r="L86" s="27"/>
      <c r="M86" s="27"/>
      <c r="N86" s="199" t="s">
        <v>107</v>
      </c>
      <c r="O86" s="151"/>
      <c r="P86" s="151"/>
      <c r="Q86" s="15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108</v>
      </c>
      <c r="N88" s="149">
        <f>ROUND($N$111,2)</f>
        <v>0</v>
      </c>
      <c r="O88" s="151"/>
      <c r="P88" s="151"/>
      <c r="Q88" s="151"/>
      <c r="R88" s="20"/>
      <c r="AU88" s="6" t="s">
        <v>109</v>
      </c>
    </row>
    <row r="89" spans="2:18" s="64" customFormat="1" ht="25.5" customHeight="1">
      <c r="B89" s="83"/>
      <c r="D89" s="84" t="s">
        <v>423</v>
      </c>
      <c r="N89" s="198">
        <f>ROUND($N$112,2)</f>
        <v>0</v>
      </c>
      <c r="O89" s="197"/>
      <c r="P89" s="197"/>
      <c r="Q89" s="197"/>
      <c r="R89" s="85"/>
    </row>
    <row r="90" spans="2:18" s="78" customFormat="1" ht="21" customHeight="1">
      <c r="B90" s="86"/>
      <c r="D90" s="87" t="s">
        <v>424</v>
      </c>
      <c r="N90" s="196">
        <f>ROUND($N$113,2)</f>
        <v>0</v>
      </c>
      <c r="O90" s="197"/>
      <c r="P90" s="197"/>
      <c r="Q90" s="197"/>
      <c r="R90" s="88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59" t="s">
        <v>127</v>
      </c>
      <c r="N92" s="149">
        <v>0</v>
      </c>
      <c r="O92" s="151"/>
      <c r="P92" s="151"/>
      <c r="Q92" s="151"/>
      <c r="R92" s="20"/>
      <c r="T92" s="89"/>
      <c r="U92" s="90" t="s">
        <v>38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7" t="s">
        <v>97</v>
      </c>
      <c r="D94" s="27"/>
      <c r="E94" s="27"/>
      <c r="F94" s="27"/>
      <c r="G94" s="27"/>
      <c r="H94" s="27"/>
      <c r="I94" s="27"/>
      <c r="J94" s="27"/>
      <c r="K94" s="27"/>
      <c r="L94" s="145">
        <f>ROUND(SUM($N$88+$N$92),2)</f>
        <v>0</v>
      </c>
      <c r="M94" s="146"/>
      <c r="N94" s="146"/>
      <c r="O94" s="146"/>
      <c r="P94" s="146"/>
      <c r="Q94" s="146"/>
      <c r="R94" s="20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9"/>
      <c r="C100" s="168" t="s">
        <v>128</v>
      </c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94" t="str">
        <f>$F$6</f>
        <v>Snížení energetické náročnosti budov DPmÚL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R102" s="20"/>
    </row>
    <row r="103" spans="2:18" s="6" customFormat="1" ht="37.5" customHeight="1">
      <c r="B103" s="19"/>
      <c r="C103" s="48" t="s">
        <v>101</v>
      </c>
      <c r="F103" s="169" t="str">
        <f>$F$7</f>
        <v>inveko6e - Elektro a hromosvody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20</v>
      </c>
      <c r="F105" s="14" t="str">
        <f>$F$9</f>
        <v>Předlice</v>
      </c>
      <c r="K105" s="16" t="s">
        <v>22</v>
      </c>
      <c r="M105" s="195" t="str">
        <f>IF($O$9="","",$O$9)</f>
        <v>15.12.2015</v>
      </c>
      <c r="N105" s="151"/>
      <c r="O105" s="151"/>
      <c r="P105" s="151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26</v>
      </c>
      <c r="F107" s="14" t="str">
        <f>$E$12</f>
        <v> </v>
      </c>
      <c r="K107" s="16" t="s">
        <v>31</v>
      </c>
      <c r="M107" s="159" t="str">
        <f>$E$18</f>
        <v>INVEKO 4U s.r.o.Litoměřice</v>
      </c>
      <c r="N107" s="151"/>
      <c r="O107" s="151"/>
      <c r="P107" s="151"/>
      <c r="Q107" s="151"/>
      <c r="R107" s="20"/>
    </row>
    <row r="108" spans="2:18" s="6" customFormat="1" ht="15" customHeight="1">
      <c r="B108" s="19"/>
      <c r="C108" s="16" t="s">
        <v>30</v>
      </c>
      <c r="F108" s="14" t="str">
        <f>IF($E$15="","",$E$15)</f>
        <v> </v>
      </c>
      <c r="K108" s="16" t="s">
        <v>34</v>
      </c>
      <c r="M108" s="159" t="str">
        <f>$E$21</f>
        <v> </v>
      </c>
      <c r="N108" s="151"/>
      <c r="O108" s="151"/>
      <c r="P108" s="151"/>
      <c r="Q108" s="151"/>
      <c r="R108" s="20"/>
    </row>
    <row r="109" spans="2:18" s="6" customFormat="1" ht="11.25" customHeight="1">
      <c r="B109" s="19"/>
      <c r="R109" s="20"/>
    </row>
    <row r="110" spans="2:27" s="91" customFormat="1" ht="30" customHeight="1">
      <c r="B110" s="92"/>
      <c r="C110" s="93" t="s">
        <v>129</v>
      </c>
      <c r="D110" s="94" t="s">
        <v>130</v>
      </c>
      <c r="E110" s="94" t="s">
        <v>56</v>
      </c>
      <c r="F110" s="191" t="s">
        <v>131</v>
      </c>
      <c r="G110" s="192"/>
      <c r="H110" s="192"/>
      <c r="I110" s="192"/>
      <c r="J110" s="94" t="s">
        <v>132</v>
      </c>
      <c r="K110" s="94" t="s">
        <v>133</v>
      </c>
      <c r="L110" s="191" t="s">
        <v>134</v>
      </c>
      <c r="M110" s="192"/>
      <c r="N110" s="191" t="s">
        <v>135</v>
      </c>
      <c r="O110" s="192"/>
      <c r="P110" s="192"/>
      <c r="Q110" s="193"/>
      <c r="R110" s="95"/>
      <c r="T110" s="54" t="s">
        <v>136</v>
      </c>
      <c r="U110" s="55" t="s">
        <v>38</v>
      </c>
      <c r="V110" s="55" t="s">
        <v>137</v>
      </c>
      <c r="W110" s="55" t="s">
        <v>138</v>
      </c>
      <c r="X110" s="55" t="s">
        <v>139</v>
      </c>
      <c r="Y110" s="55" t="s">
        <v>140</v>
      </c>
      <c r="Z110" s="55" t="s">
        <v>141</v>
      </c>
      <c r="AA110" s="56" t="s">
        <v>142</v>
      </c>
    </row>
    <row r="111" spans="2:63" s="6" customFormat="1" ht="30" customHeight="1">
      <c r="B111" s="19"/>
      <c r="C111" s="59" t="s">
        <v>103</v>
      </c>
      <c r="N111" s="184">
        <f>$BK$111</f>
        <v>0</v>
      </c>
      <c r="O111" s="151"/>
      <c r="P111" s="151"/>
      <c r="Q111" s="151"/>
      <c r="R111" s="20"/>
      <c r="T111" s="58"/>
      <c r="U111" s="32"/>
      <c r="V111" s="32"/>
      <c r="W111" s="96">
        <f>$W$112</f>
        <v>0.16</v>
      </c>
      <c r="X111" s="32"/>
      <c r="Y111" s="96">
        <f>$Y$112</f>
        <v>0</v>
      </c>
      <c r="Z111" s="32"/>
      <c r="AA111" s="97">
        <f>$AA$112</f>
        <v>0</v>
      </c>
      <c r="AT111" s="6" t="s">
        <v>73</v>
      </c>
      <c r="AU111" s="6" t="s">
        <v>109</v>
      </c>
      <c r="BK111" s="98">
        <f>$BK$112</f>
        <v>0</v>
      </c>
    </row>
    <row r="112" spans="2:63" s="99" customFormat="1" ht="37.5" customHeight="1">
      <c r="B112" s="100"/>
      <c r="D112" s="101" t="s">
        <v>423</v>
      </c>
      <c r="N112" s="185">
        <f>$BK$112</f>
        <v>0</v>
      </c>
      <c r="O112" s="178"/>
      <c r="P112" s="178"/>
      <c r="Q112" s="178"/>
      <c r="R112" s="103"/>
      <c r="T112" s="104"/>
      <c r="W112" s="105">
        <f>$W$113</f>
        <v>0.16</v>
      </c>
      <c r="Y112" s="105">
        <f>$Y$113</f>
        <v>0</v>
      </c>
      <c r="AA112" s="106">
        <f>$AA$113</f>
        <v>0</v>
      </c>
      <c r="AR112" s="102" t="s">
        <v>160</v>
      </c>
      <c r="AT112" s="102" t="s">
        <v>73</v>
      </c>
      <c r="AU112" s="102" t="s">
        <v>74</v>
      </c>
      <c r="AY112" s="102" t="s">
        <v>143</v>
      </c>
      <c r="BK112" s="107">
        <f>$BK$113</f>
        <v>0</v>
      </c>
    </row>
    <row r="113" spans="2:63" s="99" customFormat="1" ht="21" customHeight="1">
      <c r="B113" s="100"/>
      <c r="D113" s="108" t="s">
        <v>424</v>
      </c>
      <c r="N113" s="177">
        <f>$BK$113</f>
        <v>0</v>
      </c>
      <c r="O113" s="178"/>
      <c r="P113" s="178"/>
      <c r="Q113" s="178"/>
      <c r="R113" s="103"/>
      <c r="T113" s="104"/>
      <c r="W113" s="105">
        <f>SUM($W$114:$W$115)</f>
        <v>0.16</v>
      </c>
      <c r="Y113" s="105">
        <f>SUM($Y$114:$Y$115)</f>
        <v>0</v>
      </c>
      <c r="AA113" s="106">
        <f>SUM($AA$114:$AA$115)</f>
        <v>0</v>
      </c>
      <c r="AR113" s="102" t="s">
        <v>160</v>
      </c>
      <c r="AT113" s="102" t="s">
        <v>73</v>
      </c>
      <c r="AU113" s="102" t="s">
        <v>19</v>
      </c>
      <c r="AY113" s="102" t="s">
        <v>143</v>
      </c>
      <c r="BK113" s="107">
        <f>SUM($BK$114:$BK$115)</f>
        <v>0</v>
      </c>
    </row>
    <row r="114" spans="2:64" s="6" customFormat="1" ht="15.75" customHeight="1">
      <c r="B114" s="19"/>
      <c r="C114" s="109" t="s">
        <v>19</v>
      </c>
      <c r="D114" s="109" t="s">
        <v>145</v>
      </c>
      <c r="E114" s="110" t="s">
        <v>550</v>
      </c>
      <c r="F114" s="179" t="s">
        <v>592</v>
      </c>
      <c r="G114" s="180"/>
      <c r="H114" s="180"/>
      <c r="I114" s="180"/>
      <c r="J114" s="111" t="s">
        <v>593</v>
      </c>
      <c r="K114" s="112">
        <v>1</v>
      </c>
      <c r="L114" s="181">
        <v>0</v>
      </c>
      <c r="M114" s="180"/>
      <c r="N114" s="181">
        <f>ROUND($L$114*$K$114,2)</f>
        <v>0</v>
      </c>
      <c r="O114" s="180"/>
      <c r="P114" s="180"/>
      <c r="Q114" s="180"/>
      <c r="R114" s="20"/>
      <c r="T114" s="113"/>
      <c r="U114" s="25" t="s">
        <v>39</v>
      </c>
      <c r="V114" s="114">
        <v>0.078</v>
      </c>
      <c r="W114" s="114">
        <f>$V$114*$K$114</f>
        <v>0.078</v>
      </c>
      <c r="X114" s="114">
        <v>0</v>
      </c>
      <c r="Y114" s="114">
        <f>$X$114*$K$114</f>
        <v>0</v>
      </c>
      <c r="Z114" s="114">
        <v>0</v>
      </c>
      <c r="AA114" s="115">
        <f>$Z$114*$K$114</f>
        <v>0</v>
      </c>
      <c r="AR114" s="6" t="s">
        <v>309</v>
      </c>
      <c r="AT114" s="6" t="s">
        <v>145</v>
      </c>
      <c r="AU114" s="6" t="s">
        <v>99</v>
      </c>
      <c r="AY114" s="6" t="s">
        <v>143</v>
      </c>
      <c r="BE114" s="116">
        <f>IF($U$114="základní",$N$114,0)</f>
        <v>0</v>
      </c>
      <c r="BF114" s="116">
        <f>IF($U$114="snížená",$N$114,0)</f>
        <v>0</v>
      </c>
      <c r="BG114" s="116">
        <f>IF($U$114="zákl. přenesená",$N$114,0)</f>
        <v>0</v>
      </c>
      <c r="BH114" s="116">
        <f>IF($U$114="sníž. přenesená",$N$114,0)</f>
        <v>0</v>
      </c>
      <c r="BI114" s="116">
        <f>IF($U$114="nulová",$N$114,0)</f>
        <v>0</v>
      </c>
      <c r="BJ114" s="6" t="s">
        <v>19</v>
      </c>
      <c r="BK114" s="116">
        <f>ROUND($L$114*$K$114,2)</f>
        <v>0</v>
      </c>
      <c r="BL114" s="6" t="s">
        <v>309</v>
      </c>
    </row>
    <row r="115" spans="2:64" s="6" customFormat="1" ht="15.75" customHeight="1">
      <c r="B115" s="19"/>
      <c r="C115" s="109" t="s">
        <v>99</v>
      </c>
      <c r="D115" s="109" t="s">
        <v>145</v>
      </c>
      <c r="E115" s="110" t="s">
        <v>594</v>
      </c>
      <c r="F115" s="179" t="s">
        <v>595</v>
      </c>
      <c r="G115" s="180"/>
      <c r="H115" s="180"/>
      <c r="I115" s="180"/>
      <c r="J115" s="111" t="s">
        <v>593</v>
      </c>
      <c r="K115" s="112">
        <v>1</v>
      </c>
      <c r="L115" s="181">
        <v>0</v>
      </c>
      <c r="M115" s="180"/>
      <c r="N115" s="181">
        <f>ROUND($L$115*$K$115,2)</f>
        <v>0</v>
      </c>
      <c r="O115" s="180"/>
      <c r="P115" s="180"/>
      <c r="Q115" s="180"/>
      <c r="R115" s="20"/>
      <c r="T115" s="113"/>
      <c r="U115" s="136" t="s">
        <v>39</v>
      </c>
      <c r="V115" s="137">
        <v>0.082</v>
      </c>
      <c r="W115" s="137">
        <f>$V$115*$K$115</f>
        <v>0.082</v>
      </c>
      <c r="X115" s="137">
        <v>0</v>
      </c>
      <c r="Y115" s="137">
        <f>$X$115*$K$115</f>
        <v>0</v>
      </c>
      <c r="Z115" s="137">
        <v>0</v>
      </c>
      <c r="AA115" s="138">
        <f>$Z$115*$K$115</f>
        <v>0</v>
      </c>
      <c r="AR115" s="6" t="s">
        <v>309</v>
      </c>
      <c r="AT115" s="6" t="s">
        <v>145</v>
      </c>
      <c r="AU115" s="6" t="s">
        <v>99</v>
      </c>
      <c r="AY115" s="6" t="s">
        <v>143</v>
      </c>
      <c r="BE115" s="116">
        <f>IF($U$115="základní",$N$115,0)</f>
        <v>0</v>
      </c>
      <c r="BF115" s="116">
        <f>IF($U$115="snížená",$N$115,0)</f>
        <v>0</v>
      </c>
      <c r="BG115" s="116">
        <f>IF($U$115="zákl. přenesená",$N$115,0)</f>
        <v>0</v>
      </c>
      <c r="BH115" s="116">
        <f>IF($U$115="sníž. přenesená",$N$115,0)</f>
        <v>0</v>
      </c>
      <c r="BI115" s="116">
        <f>IF($U$115="nulová",$N$115,0)</f>
        <v>0</v>
      </c>
      <c r="BJ115" s="6" t="s">
        <v>19</v>
      </c>
      <c r="BK115" s="116">
        <f>ROUND($L$115*$K$115,2)</f>
        <v>0</v>
      </c>
      <c r="BL115" s="6" t="s">
        <v>309</v>
      </c>
    </row>
    <row r="116" spans="2:18" s="6" customFormat="1" ht="7.5" customHeight="1"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2"/>
    </row>
    <row r="292" s="2" customFormat="1" ht="14.25" customHeight="1"/>
  </sheetData>
  <sheetProtection/>
  <mergeCells count="60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H29:J29"/>
    <mergeCell ref="M29:P29"/>
    <mergeCell ref="H30:J30"/>
    <mergeCell ref="M30:P30"/>
    <mergeCell ref="O21:P21"/>
    <mergeCell ref="M24:P24"/>
    <mergeCell ref="M25:P25"/>
    <mergeCell ref="M27:P27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F103:P103"/>
    <mergeCell ref="M105:P105"/>
    <mergeCell ref="N89:Q89"/>
    <mergeCell ref="N90:Q90"/>
    <mergeCell ref="N92:Q92"/>
    <mergeCell ref="L94:Q94"/>
    <mergeCell ref="F115:I115"/>
    <mergeCell ref="L115:M115"/>
    <mergeCell ref="N115:Q115"/>
    <mergeCell ref="M107:Q107"/>
    <mergeCell ref="M108:Q108"/>
    <mergeCell ref="F110:I110"/>
    <mergeCell ref="L110:M110"/>
    <mergeCell ref="N110:Q110"/>
    <mergeCell ref="S2:AC2"/>
    <mergeCell ref="N111:Q111"/>
    <mergeCell ref="N112:Q112"/>
    <mergeCell ref="N113:Q113"/>
    <mergeCell ref="H1:K1"/>
    <mergeCell ref="F114:I114"/>
    <mergeCell ref="L114:M114"/>
    <mergeCell ref="N114:Q114"/>
    <mergeCell ref="C100:Q100"/>
    <mergeCell ref="F102:P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Vích</dc:creator>
  <cp:keywords/>
  <dc:description/>
  <cp:lastModifiedBy>Pavel Vích</cp:lastModifiedBy>
  <dcterms:created xsi:type="dcterms:W3CDTF">2017-01-31T13:00:35Z</dcterms:created>
  <dcterms:modified xsi:type="dcterms:W3CDTF">2017-01-31T13:00:35Z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